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81" yWindow="65371" windowWidth="16350" windowHeight="12690" tabRatio="920" activeTab="0"/>
  </bookViews>
  <sheets>
    <sheet name="Inputs - Equipment" sheetId="1" r:id="rId1"/>
    <sheet name="Outputs - Curves" sheetId="2" r:id="rId2"/>
    <sheet name="Outputs - Tables" sheetId="3" r:id="rId3"/>
    <sheet name="background calcs" sheetId="4" r:id="rId4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xlfn.IFERROR" hidden="1">#NAME?</definedName>
    <definedName name="calc_mode">#REF!</definedName>
    <definedName name="cfm_rows">#REF!</definedName>
    <definedName name="cfm_zero_count">#REF!</definedName>
    <definedName name="Comp1Test">'Inputs - Equipment'!$D$11</definedName>
    <definedName name="Comp2Test">'Inputs - Equipment'!$E$11</definedName>
    <definedName name="Comp3Test">'Inputs - Equipment'!$F$11</definedName>
    <definedName name="Comp4Test">'Inputs - Equipment'!$G$11</definedName>
    <definedName name="Comp5Test">'Inputs - Equipment'!$H$11</definedName>
    <definedName name="Comp6Test">'Inputs - Equipment'!$I$11</definedName>
    <definedName name="Comp7Test">'Inputs - Equipment'!$J$11</definedName>
    <definedName name="Comp8Test">'Inputs - Equipment'!$K$11</definedName>
    <definedName name="CPrint1">#REF!</definedName>
    <definedName name="CPrint2">#REF!</definedName>
    <definedName name="CPrint3">#REF!</definedName>
    <definedName name="CPrint4">#REF!</definedName>
    <definedName name="CPrint5">#REF!</definedName>
    <definedName name="CPrint6">#REF!</definedName>
    <definedName name="CPrint7">#REF!</definedName>
    <definedName name="CPrint8">#REF!</definedName>
    <definedName name="efficiency_table">'background calcs'!$B$20:$H$135</definedName>
    <definedName name="FreqRange1">#REF!</definedName>
    <definedName name="high_cfm_lower_bound">#REF!</definedName>
    <definedName name="high_cfm_upper_bound">#REF!</definedName>
    <definedName name="hourly_cfm_first_cell">#REF!</definedName>
    <definedName name="hourly_sorted_cfm">#REF!</definedName>
    <definedName name="HowToP">#REF!</definedName>
    <definedName name="low_cfm_lower_bound">#REF!</definedName>
    <definedName name="medium_cfm_lower_bound">#REF!</definedName>
    <definedName name="non_zero_hourly_sorted_cfm">OFFSET(INDEX(hourly_sorted_cfm,1,),COUNTIF(hourly_sorted_cfm,0),0):INDEX(hourly_sorted_cfm,ROWS(hourly_sorted_cfm),)</definedName>
    <definedName name="non_zero_sorted_cfm">OFFSET(#REF!,cfm_zero_count,):OFFSET(#REF!,cfm_rows-1,)</definedName>
    <definedName name="nz_cfm_rows">#REF!</definedName>
    <definedName name="nz_hourly_sorted_cfm_rows">#REF!</definedName>
    <definedName name="_xlnm.Print_Area" localSheetId="3">'background calcs'!$BH$17:$BT$22</definedName>
    <definedName name="_xlnm.Print_Area" localSheetId="0">'Inputs - Equipment'!$B$1:$K$30</definedName>
    <definedName name="_xlnm.Print_Area" localSheetId="2">'background calcs'!$B$13:$H$115</definedName>
    <definedName name="ResultP">#REF!</definedName>
    <definedName name="sorted_cfm">#REF!:OFFSET(#REF!,COUNTA(#REF!)-1,)</definedName>
    <definedName name="total_cfm">#REF!</definedName>
    <definedName name="WelcomeP">#REF!</definedName>
  </definedNames>
  <calcPr fullCalcOnLoad="1"/>
</workbook>
</file>

<file path=xl/sharedStrings.xml><?xml version="1.0" encoding="utf-8"?>
<sst xmlns="http://schemas.openxmlformats.org/spreadsheetml/2006/main" count="738" uniqueCount="181">
  <si>
    <t>On / Off Average Load (% BHP)</t>
  </si>
  <si>
    <t>On / Off (% of FL kW)</t>
  </si>
  <si>
    <t>Throttle Modulation Only (% of FL kW)</t>
  </si>
  <si>
    <t>OL/OL Compressor (% of FL kW)</t>
  </si>
  <si>
    <t>NGrid Baseline Comp. Motor Eff.</t>
  </si>
  <si>
    <t>Modulation Comp. Motor Eff.</t>
  </si>
  <si>
    <t>Mod + Low level OL/OL Comp. Motor Eff.</t>
  </si>
  <si>
    <t>OL/OL Comp. Motor Eff.</t>
  </si>
  <si>
    <t>Geometry Comp. Motor Eff.</t>
  </si>
  <si>
    <t>VFD Comp. Motor Eff.</t>
  </si>
  <si>
    <t>Recip w/ unloading Comp. Motor Eff.</t>
  </si>
  <si>
    <t>On / Off Comp. Motor Eff.</t>
  </si>
  <si>
    <t>COMPRESSOR  Cooling Energy Calculations</t>
  </si>
  <si>
    <t>Compressors C13 Control Type</t>
  </si>
  <si>
    <t>8/2009</t>
  </si>
  <si>
    <t>Ingersol Rand</t>
  </si>
  <si>
    <t>H250W</t>
  </si>
  <si>
    <t xml:space="preserve">Compressed Air Compressor Curve Calculator    </t>
  </si>
  <si>
    <t>Atlas Copco</t>
  </si>
  <si>
    <t>OR COPY OVER</t>
  </si>
  <si>
    <t>DO NOT MOVE, ERASE</t>
  </si>
  <si>
    <t>DROP DOWN MENUS</t>
  </si>
  <si>
    <t>ALL INPUTS ARE IN YELLOW  --  CLEAR ALL CELLS ASSOCIATED WITH UNUSED EQUIPMENT</t>
  </si>
  <si>
    <t>Comp 5</t>
  </si>
  <si>
    <t>Comp 6</t>
  </si>
  <si>
    <t>Comp 7</t>
  </si>
  <si>
    <t>Comp 8</t>
  </si>
  <si>
    <t>kW</t>
  </si>
  <si>
    <t>Storage volume (gallons):</t>
  </si>
  <si>
    <t>Compressor Rated capacity (acfm):</t>
  </si>
  <si>
    <t>Unload Pressure (psig):</t>
  </si>
  <si>
    <t>Reload Pressure (psig):</t>
  </si>
  <si>
    <t>Time to Blowdown (sec):</t>
  </si>
  <si>
    <t>Blowdown Time Constant (sec):</t>
  </si>
  <si>
    <t>Time to Reload (sec):</t>
  </si>
  <si>
    <t>Av. Load Factor Receiver Pumpup:</t>
  </si>
  <si>
    <t>Av. Load Factor Blowdown:</t>
  </si>
  <si>
    <t>Av. Load Factor Reload:</t>
  </si>
  <si>
    <t>Load Factor Offload:</t>
  </si>
  <si>
    <t>Load Factor Fully Modulated (throttle):</t>
  </si>
  <si>
    <t>% of CFM breakpoint (start of OL/OL):</t>
  </si>
  <si>
    <t>Power value (kW) at start of OL/OL:</t>
  </si>
  <si>
    <t>Capacity (%)</t>
  </si>
  <si>
    <t>Air Usage (cfm)</t>
  </si>
  <si>
    <t>Receiver Drawdown (sec)</t>
  </si>
  <si>
    <t>Blowdown (sec)</t>
  </si>
  <si>
    <t>Achieved Blowdown Sump Pressure (psig)</t>
  </si>
  <si>
    <t>Min. Load Factor During Blowdown:</t>
  </si>
  <si>
    <t>Av. Load Factor During Blowdown:</t>
  </si>
  <si>
    <t>Offload (sec)</t>
  </si>
  <si>
    <t>Compressor Reload (sec)</t>
  </si>
  <si>
    <t>Av. Load Factor During Reload:</t>
  </si>
  <si>
    <t>Receiver Pumpup (sec)</t>
  </si>
  <si>
    <t>Total Time Cycle (sec)</t>
  </si>
  <si>
    <t>Compressor Motor Efficiency</t>
  </si>
  <si>
    <t>Throttle Modulation Only (% BHP)</t>
  </si>
  <si>
    <t>% Load</t>
  </si>
  <si>
    <t>Regression Percent Full Load Efficiency</t>
  </si>
  <si>
    <t>0-1 hp</t>
  </si>
  <si>
    <t>1.5-5 hp</t>
  </si>
  <si>
    <t>10 hp</t>
  </si>
  <si>
    <t>15-25 hp</t>
  </si>
  <si>
    <t>30-60 hp</t>
  </si>
  <si>
    <t>&gt; 75 hp</t>
  </si>
  <si>
    <t>Buying An Energy Efficient Electric Motor</t>
  </si>
  <si>
    <t>Motor Efficiency VS. Loading</t>
  </si>
  <si>
    <t>Equipment Inputs</t>
  </si>
  <si>
    <t>VFD</t>
  </si>
  <si>
    <t>C1</t>
  </si>
  <si>
    <t>C2</t>
  </si>
  <si>
    <t>C3</t>
  </si>
  <si>
    <t>C4</t>
  </si>
  <si>
    <t>C6</t>
  </si>
  <si>
    <t>C7</t>
  </si>
  <si>
    <t>C8</t>
  </si>
  <si>
    <t>C9</t>
  </si>
  <si>
    <t>C10</t>
  </si>
  <si>
    <t>C11</t>
  </si>
  <si>
    <t>C12</t>
  </si>
  <si>
    <t>C13</t>
  </si>
  <si>
    <t>C15</t>
  </si>
  <si>
    <t>C16</t>
  </si>
  <si>
    <t>C17</t>
  </si>
  <si>
    <t>C18</t>
  </si>
  <si>
    <t>C21</t>
  </si>
  <si>
    <t>C22</t>
  </si>
  <si>
    <t>Receiver Volume (cu ft):</t>
  </si>
  <si>
    <t>Storage Gallons / CFM:</t>
  </si>
  <si>
    <t>Nominal Motor HP:</t>
  </si>
  <si>
    <t>Full Load Efficiency:</t>
  </si>
  <si>
    <t>THIS IS A CALCULATION WORKSHEET - THERE ARE NO USER INPUTS ON THIS SHEET</t>
  </si>
  <si>
    <t>On Line / Off Line</t>
  </si>
  <si>
    <t>NGrid Baseline</t>
  </si>
  <si>
    <t>inputs from &lt;equipment&gt;</t>
  </si>
  <si>
    <t xml:space="preserve">Source: DOE - Motor Challenge Fact Sheet </t>
  </si>
  <si>
    <t>Atmospheric Press. (psia):</t>
  </si>
  <si>
    <t>Unloaded Sump Press. (psig):</t>
  </si>
  <si>
    <t>Unload Press. Approach:</t>
  </si>
  <si>
    <t>Geometry w/ Low level OL/OL (% of FL kW)</t>
  </si>
  <si>
    <t>Geometry Average Load (% BHP)</t>
  </si>
  <si>
    <t>HP</t>
  </si>
  <si>
    <t xml:space="preserve">Model </t>
  </si>
  <si>
    <t xml:space="preserve">Full load CFM </t>
  </si>
  <si>
    <t xml:space="preserve">Fan nameplate efficiency </t>
  </si>
  <si>
    <t xml:space="preserve">Total input kW at 0 flow </t>
  </si>
  <si>
    <t xml:space="preserve">Total kW at rated flow/pressure </t>
  </si>
  <si>
    <t xml:space="preserve">Control Type </t>
  </si>
  <si>
    <t xml:space="preserve">Reload pressure set point (low psig) </t>
  </si>
  <si>
    <t xml:space="preserve">Unload pressure set point (high psig) </t>
  </si>
  <si>
    <t xml:space="preserve">Manufacture </t>
  </si>
  <si>
    <t xml:space="preserve">Compressor nameplate HP </t>
  </si>
  <si>
    <t xml:space="preserve">Compressor nameplate efficiency </t>
  </si>
  <si>
    <t xml:space="preserve">Fan nameplate HP </t>
  </si>
  <si>
    <t>% kW</t>
  </si>
  <si>
    <t>Type</t>
  </si>
  <si>
    <t>Compressor</t>
  </si>
  <si>
    <t xml:space="preserve">Air cooled </t>
  </si>
  <si>
    <t>Eff.</t>
  </si>
  <si>
    <t xml:space="preserve">Fan nameplate </t>
  </si>
  <si>
    <t>Cooling Mode</t>
  </si>
  <si>
    <t>Load Factor Offload</t>
  </si>
  <si>
    <t>Comp 1</t>
  </si>
  <si>
    <t>Comp 2</t>
  </si>
  <si>
    <t>Comp 3</t>
  </si>
  <si>
    <t>Comp 4</t>
  </si>
  <si>
    <t>% CFM</t>
  </si>
  <si>
    <t>Ngrid Baseline (% BHP)</t>
  </si>
  <si>
    <t>Ngrid Baseline  (% of FL kW)</t>
  </si>
  <si>
    <t>Variable Frequency Drive (% of FL kW)</t>
  </si>
  <si>
    <t>Compressor ONLY kW (fan kW subtracted out if air cooled) and adjusted for system pressure</t>
  </si>
  <si>
    <t>Mod + Low level OL/OL (% of FL kW)</t>
  </si>
  <si>
    <t>4a</t>
  </si>
  <si>
    <t>4b</t>
  </si>
  <si>
    <t>2a</t>
  </si>
  <si>
    <t>2b</t>
  </si>
  <si>
    <t>5a</t>
  </si>
  <si>
    <t>5b</t>
  </si>
  <si>
    <t>1a</t>
  </si>
  <si>
    <t>1b</t>
  </si>
  <si>
    <t>OL/OL Average Load (% BHP)</t>
  </si>
  <si>
    <t>3a</t>
  </si>
  <si>
    <t>6a</t>
  </si>
  <si>
    <t>3b</t>
  </si>
  <si>
    <t>6b</t>
  </si>
  <si>
    <t>7b</t>
  </si>
  <si>
    <t>7a</t>
  </si>
  <si>
    <t>8a</t>
  </si>
  <si>
    <t>8b</t>
  </si>
  <si>
    <t>Mod + Low level OL/OL (% BHP)</t>
  </si>
  <si>
    <t>VFD Average Load (% BHP)</t>
  </si>
  <si>
    <t>Recip with unloading Average Load (% BHP)</t>
  </si>
  <si>
    <t>Recip with unloading (% of FL kW)</t>
  </si>
  <si>
    <t xml:space="preserve">Unload kW as a % of Full Load kW </t>
  </si>
  <si>
    <t xml:space="preserve">Compressor avg. discharge pressure </t>
  </si>
  <si>
    <t xml:space="preserve">Compressor timeout delay (minutes) </t>
  </si>
  <si>
    <t xml:space="preserve">Receiver capacity (gallons) </t>
  </si>
  <si>
    <t xml:space="preserve">Effective date of CAGI sheet </t>
  </si>
  <si>
    <t xml:space="preserve"> COMPRESSORS</t>
  </si>
  <si>
    <t>Straight Modulation</t>
  </si>
  <si>
    <t>On / Off</t>
  </si>
  <si>
    <t xml:space="preserve">Staged Reciprocating </t>
  </si>
  <si>
    <t>Modulation + OL/OL</t>
  </si>
  <si>
    <t xml:space="preserve">Total kW at rated flow but diff. system pressure </t>
  </si>
  <si>
    <t xml:space="preserve">Rated pressure, psig </t>
  </si>
  <si>
    <t xml:space="preserve">Specific Package kW / 100 CFM </t>
  </si>
  <si>
    <t>ZA 315 VSD</t>
  </si>
  <si>
    <t>COMPRESSOR #1</t>
  </si>
  <si>
    <t>COMPRESSOR #2</t>
  </si>
  <si>
    <t>COMPRESSOR #3</t>
  </si>
  <si>
    <t>COMPRESSOR #4</t>
  </si>
  <si>
    <t>COMPRESSOR #5</t>
  </si>
  <si>
    <t>COMPRESSOR #6</t>
  </si>
  <si>
    <t>COMPRESSOR #7</t>
  </si>
  <si>
    <t>COMPRESSOR #8</t>
  </si>
  <si>
    <t>Geometry + OL/OL</t>
  </si>
  <si>
    <t>Cooling Type</t>
  </si>
  <si>
    <t>C23</t>
  </si>
  <si>
    <t>Air Cooled</t>
  </si>
  <si>
    <t>Water Cooled</t>
  </si>
  <si>
    <t>C23 Cooling Type</t>
  </si>
  <si>
    <t>There are no INPUTS on this TAB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</si>
</sst>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#,##0.0"/>
    <numFmt numFmtId="168" formatCode="0.0%"/>
    <numFmt numFmtId="169" formatCode="#,##0.000"/>
    <numFmt numFmtId="170" formatCode="m/d/yy;@"/>
    <numFmt numFmtId="171" formatCode="#,##0.0_);\(#,##0.0\)"/>
    <numFmt numFmtId="172" formatCode="#,##0.0000000"/>
    <numFmt numFmtId="173" formatCode="#,##0.0000"/>
    <numFmt numFmtId="174" formatCode="#,##0.00000"/>
    <numFmt numFmtId="175" formatCode="#,##0.000000"/>
    <numFmt numFmtId="176" formatCode="[$-409]dddd\,\ mmmm\ dd\,\ yyyy"/>
    <numFmt numFmtId="177" formatCode="0.000%"/>
    <numFmt numFmtId="178" formatCode="0.00000000000000%"/>
    <numFmt numFmtId="179" formatCode="0.00000000000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#,##0.000000000000000"/>
    <numFmt numFmtId="192" formatCode="h:mm:ss;@"/>
    <numFmt numFmtId="193" formatCode="0.0000000000000%"/>
    <numFmt numFmtId="194" formatCode="0.00000"/>
    <numFmt numFmtId="195" formatCode="0.0000"/>
    <numFmt numFmtId="196" formatCode="0.00000000"/>
    <numFmt numFmtId="197" formatCode="0.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0.000000000%"/>
    <numFmt numFmtId="208" formatCode="0.0000000000%"/>
    <numFmt numFmtId="209" formatCode="0.00000000000%"/>
    <numFmt numFmtId="210" formatCode="0.000000000000%"/>
    <numFmt numFmtId="211" formatCode="0.0000000000000000%"/>
    <numFmt numFmtId="212" formatCode="0.00000000000000000%"/>
  </numFmts>
  <fonts count="55">
    <font>
      <b/>
      <sz val="12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4"/>
      <color indexed="8"/>
      <name val="Calibri"/>
      <family val="2"/>
    </font>
    <font>
      <b/>
      <sz val="16.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14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9" fontId="7" fillId="0" borderId="0">
      <alignment/>
      <protection/>
    </xf>
    <xf numFmtId="2" fontId="7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57" applyFont="1" applyFill="1" applyAlignment="1" quotePrefix="1">
      <alignment horizontal="left"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10" fillId="0" borderId="0" xfId="57" applyFont="1" applyAlignment="1" quotePrefix="1">
      <alignment horizontal="left" vertical="center"/>
      <protection/>
    </xf>
    <xf numFmtId="0" fontId="8" fillId="0" borderId="0" xfId="57" applyFont="1" applyAlignment="1">
      <alignment horizontal="left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0" xfId="57" applyFont="1" applyBorder="1" applyAlignment="1" quotePrefix="1">
      <alignment horizontal="center" vertical="center"/>
      <protection/>
    </xf>
    <xf numFmtId="0" fontId="7" fillId="0" borderId="0" xfId="59" applyFont="1" applyAlignment="1">
      <alignment vertical="center"/>
      <protection/>
    </xf>
    <xf numFmtId="0" fontId="7" fillId="0" borderId="0" xfId="59" applyFont="1" applyAlignment="1" applyProtection="1">
      <alignment vertical="center"/>
      <protection locked="0"/>
    </xf>
    <xf numFmtId="168" fontId="7" fillId="0" borderId="10" xfId="65" applyNumberFormat="1" applyFont="1" applyBorder="1" applyAlignment="1">
      <alignment horizontal="center" vertical="center"/>
    </xf>
    <xf numFmtId="1" fontId="7" fillId="0" borderId="10" xfId="59" applyNumberFormat="1" applyFont="1" applyFill="1" applyBorder="1" applyAlignment="1" applyProtection="1">
      <alignment horizontal="center" vertical="center"/>
      <protection locked="0"/>
    </xf>
    <xf numFmtId="9" fontId="7" fillId="0" borderId="10" xfId="65" applyFont="1" applyFill="1" applyBorder="1" applyAlignment="1">
      <alignment horizontal="center" vertical="center"/>
    </xf>
    <xf numFmtId="9" fontId="7" fillId="0" borderId="10" xfId="65" applyFont="1" applyFill="1" applyBorder="1" applyAlignment="1" applyProtection="1">
      <alignment horizontal="center" vertical="center"/>
      <protection locked="0"/>
    </xf>
    <xf numFmtId="0" fontId="7" fillId="0" borderId="10" xfId="59" applyFont="1" applyBorder="1" applyAlignment="1">
      <alignment horizontal="right" vertical="center"/>
      <protection/>
    </xf>
    <xf numFmtId="3" fontId="1" fillId="0" borderId="10" xfId="59" applyNumberFormat="1" applyFont="1" applyFill="1" applyBorder="1" applyAlignment="1" applyProtection="1">
      <alignment horizontal="center" vertical="center"/>
      <protection locked="0"/>
    </xf>
    <xf numFmtId="0" fontId="7" fillId="0" borderId="0" xfId="59" applyFont="1" applyFill="1" applyAlignment="1" applyProtection="1">
      <alignment vertical="center"/>
      <protection locked="0"/>
    </xf>
    <xf numFmtId="0" fontId="7" fillId="0" borderId="0" xfId="59" applyFont="1" applyFill="1" applyAlignment="1">
      <alignment vertical="center"/>
      <protection/>
    </xf>
    <xf numFmtId="168" fontId="7" fillId="0" borderId="10" xfId="65" applyNumberFormat="1" applyFont="1" applyBorder="1" applyAlignment="1" quotePrefix="1">
      <alignment horizontal="center"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59" applyFont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1" fontId="7" fillId="32" borderId="10" xfId="59" applyNumberFormat="1" applyFont="1" applyFill="1" applyBorder="1" applyAlignment="1" applyProtection="1">
      <alignment horizontal="center" vertical="center"/>
      <protection locked="0"/>
    </xf>
    <xf numFmtId="0" fontId="7" fillId="0" borderId="0" xfId="59" applyFont="1" applyBorder="1" applyAlignment="1" applyProtection="1">
      <alignment vertical="center"/>
      <protection locked="0"/>
    </xf>
    <xf numFmtId="168" fontId="7" fillId="0" borderId="10" xfId="65" applyNumberFormat="1" applyFont="1" applyFill="1" applyBorder="1" applyAlignment="1">
      <alignment horizontal="center" vertical="center"/>
    </xf>
    <xf numFmtId="0" fontId="7" fillId="0" borderId="0" xfId="59" applyFont="1" applyFill="1" applyBorder="1" applyAlignment="1" quotePrefix="1">
      <alignment horizontal="center" vertical="center"/>
      <protection/>
    </xf>
    <xf numFmtId="168" fontId="7" fillId="0" borderId="10" xfId="59" applyNumberFormat="1" applyFont="1" applyFill="1" applyBorder="1" applyAlignment="1">
      <alignment horizontal="center" vertical="center"/>
      <protection/>
    </xf>
    <xf numFmtId="0" fontId="12" fillId="0" borderId="0" xfId="58" applyNumberFormat="1" applyFont="1" applyAlignment="1">
      <alignment horizontal="left" vertical="center"/>
      <protection/>
    </xf>
    <xf numFmtId="0" fontId="7" fillId="0" borderId="0" xfId="61" applyNumberFormat="1" applyFont="1" applyAlignment="1">
      <alignment horizontal="right" vertical="center"/>
      <protection/>
    </xf>
    <xf numFmtId="168" fontId="7" fillId="0" borderId="10" xfId="65" applyNumberFormat="1" applyFont="1" applyFill="1" applyBorder="1" applyAlignment="1" quotePrefix="1">
      <alignment horizontal="center" vertical="center"/>
    </xf>
    <xf numFmtId="3" fontId="7" fillId="0" borderId="0" xfId="59" applyNumberFormat="1" applyFont="1" applyBorder="1" applyAlignment="1" applyProtection="1">
      <alignment horizontal="left" vertical="center"/>
      <protection locked="0"/>
    </xf>
    <xf numFmtId="0" fontId="7" fillId="0" borderId="11" xfId="59" applyFont="1" applyBorder="1" applyAlignment="1" applyProtection="1">
      <alignment vertical="center"/>
      <protection locked="0"/>
    </xf>
    <xf numFmtId="0" fontId="7" fillId="0" borderId="12" xfId="59" applyFont="1" applyBorder="1" applyAlignment="1" applyProtection="1">
      <alignment vertical="center"/>
      <protection locked="0"/>
    </xf>
    <xf numFmtId="0" fontId="7" fillId="0" borderId="10" xfId="59" applyFont="1" applyBorder="1" applyAlignment="1" applyProtection="1" quotePrefix="1">
      <alignment horizontal="right" vertical="center"/>
      <protection locked="0"/>
    </xf>
    <xf numFmtId="2" fontId="7" fillId="0" borderId="10" xfId="59" applyNumberFormat="1" applyFont="1" applyBorder="1" applyAlignment="1" applyProtection="1">
      <alignment horizontal="center" vertical="center"/>
      <protection/>
    </xf>
    <xf numFmtId="0" fontId="7" fillId="0" borderId="13" xfId="59" applyFont="1" applyBorder="1" applyAlignment="1" applyProtection="1">
      <alignment horizontal="right" vertical="center"/>
      <protection locked="0"/>
    </xf>
    <xf numFmtId="0" fontId="7" fillId="0" borderId="10" xfId="59" applyFont="1" applyBorder="1" applyAlignment="1" applyProtection="1">
      <alignment horizontal="right" vertical="center"/>
      <protection locked="0"/>
    </xf>
    <xf numFmtId="164" fontId="7" fillId="0" borderId="10" xfId="59" applyNumberFormat="1" applyFont="1" applyBorder="1" applyAlignment="1" applyProtection="1">
      <alignment horizontal="center" vertical="center"/>
      <protection/>
    </xf>
    <xf numFmtId="166" fontId="7" fillId="0" borderId="10" xfId="59" applyNumberFormat="1" applyFont="1" applyBorder="1" applyAlignment="1" applyProtection="1">
      <alignment horizontal="center" vertical="center"/>
      <protection/>
    </xf>
    <xf numFmtId="3" fontId="7" fillId="0" borderId="0" xfId="59" applyNumberFormat="1" applyFont="1" applyBorder="1" applyAlignment="1" applyProtection="1">
      <alignment horizontal="left" vertical="center"/>
      <protection/>
    </xf>
    <xf numFmtId="0" fontId="7" fillId="0" borderId="14" xfId="59" applyFont="1" applyBorder="1" applyAlignment="1" applyProtection="1">
      <alignment vertical="center"/>
      <protection locked="0"/>
    </xf>
    <xf numFmtId="0" fontId="7" fillId="0" borderId="15" xfId="59" applyFont="1" applyBorder="1" applyAlignment="1" applyProtection="1">
      <alignment vertical="center"/>
      <protection locked="0"/>
    </xf>
    <xf numFmtId="0" fontId="7" fillId="0" borderId="16" xfId="59" applyFont="1" applyBorder="1" applyAlignment="1" applyProtection="1">
      <alignment vertical="center"/>
      <protection locked="0"/>
    </xf>
    <xf numFmtId="0" fontId="7" fillId="0" borderId="17" xfId="59" applyFont="1" applyBorder="1" applyAlignment="1" applyProtection="1">
      <alignment vertical="center"/>
      <protection locked="0"/>
    </xf>
    <xf numFmtId="0" fontId="7" fillId="0" borderId="18" xfId="59" applyFont="1" applyBorder="1" applyAlignment="1" applyProtection="1">
      <alignment horizontal="right" vertical="center"/>
      <protection locked="0"/>
    </xf>
    <xf numFmtId="0" fontId="7" fillId="0" borderId="13" xfId="59" applyFont="1" applyBorder="1" applyAlignment="1" applyProtection="1" quotePrefix="1">
      <alignment horizontal="right" vertical="center"/>
      <protection locked="0"/>
    </xf>
    <xf numFmtId="0" fontId="7" fillId="0" borderId="18" xfId="59" applyFont="1" applyBorder="1" applyAlignment="1" applyProtection="1" quotePrefix="1">
      <alignment horizontal="right" vertical="center"/>
      <protection locked="0"/>
    </xf>
    <xf numFmtId="0" fontId="7" fillId="0" borderId="10" xfId="59" applyFont="1" applyFill="1" applyBorder="1" applyAlignment="1" applyProtection="1">
      <alignment vertical="center"/>
      <protection locked="0"/>
    </xf>
    <xf numFmtId="1" fontId="7" fillId="0" borderId="10" xfId="59" applyNumberFormat="1" applyFont="1" applyFill="1" applyBorder="1" applyAlignment="1" applyProtection="1">
      <alignment vertical="center"/>
      <protection locked="0"/>
    </xf>
    <xf numFmtId="2" fontId="7" fillId="0" borderId="10" xfId="59" applyNumberFormat="1" applyFont="1" applyFill="1" applyBorder="1" applyAlignment="1" applyProtection="1">
      <alignment horizontal="center" vertical="center"/>
      <protection locked="0"/>
    </xf>
    <xf numFmtId="164" fontId="7" fillId="0" borderId="10" xfId="59" applyNumberFormat="1" applyFont="1" applyFill="1" applyBorder="1" applyAlignment="1" applyProtection="1">
      <alignment horizontal="center" vertical="center"/>
      <protection locked="0"/>
    </xf>
    <xf numFmtId="168" fontId="7" fillId="0" borderId="10" xfId="59" applyNumberFormat="1" applyFont="1" applyBorder="1" applyAlignment="1">
      <alignment horizontal="center" vertical="center"/>
      <protection/>
    </xf>
    <xf numFmtId="0" fontId="7" fillId="0" borderId="10" xfId="59" applyFont="1" applyFill="1" applyBorder="1" applyAlignment="1" applyProtection="1" quotePrefix="1">
      <alignment horizontal="left" vertical="center"/>
      <protection locked="0"/>
    </xf>
    <xf numFmtId="1" fontId="7" fillId="0" borderId="10" xfId="59" applyNumberFormat="1" applyFont="1" applyFill="1" applyBorder="1" applyAlignment="1" applyProtection="1" quotePrefix="1">
      <alignment horizontal="left" vertical="center"/>
      <protection locked="0"/>
    </xf>
    <xf numFmtId="0" fontId="7" fillId="0" borderId="10" xfId="58" applyFont="1" applyBorder="1" applyAlignment="1" quotePrefix="1">
      <alignment horizontal="right" vertical="center"/>
      <protection/>
    </xf>
    <xf numFmtId="0" fontId="7" fillId="32" borderId="10" xfId="58" applyNumberFormat="1" applyFont="1" applyFill="1" applyBorder="1" applyAlignment="1" applyProtection="1">
      <alignment horizontal="centerContinuous" vertical="center"/>
      <protection locked="0"/>
    </xf>
    <xf numFmtId="0" fontId="7" fillId="0" borderId="10" xfId="58" applyFont="1" applyBorder="1" applyAlignment="1">
      <alignment horizontal="left" vertical="center"/>
      <protection/>
    </xf>
    <xf numFmtId="9" fontId="7" fillId="0" borderId="10" xfId="65" applyFont="1" applyBorder="1" applyAlignment="1" quotePrefix="1">
      <alignment horizontal="center" vertical="center"/>
    </xf>
    <xf numFmtId="0" fontId="7" fillId="0" borderId="0" xfId="59" applyFont="1" applyFill="1" applyAlignment="1">
      <alignment horizontal="center" vertical="center"/>
      <protection/>
    </xf>
    <xf numFmtId="0" fontId="7" fillId="0" borderId="0" xfId="61" applyNumberFormat="1" applyFont="1" applyFill="1" applyAlignment="1">
      <alignment horizontal="right" vertical="center"/>
      <protection/>
    </xf>
    <xf numFmtId="0" fontId="7" fillId="0" borderId="10" xfId="59" applyFont="1" applyFill="1" applyBorder="1" applyAlignment="1" applyProtection="1" quotePrefix="1">
      <alignment horizontal="right" vertical="center"/>
      <protection locked="0"/>
    </xf>
    <xf numFmtId="0" fontId="7" fillId="0" borderId="10" xfId="59" applyFont="1" applyBorder="1" applyAlignment="1" quotePrefix="1">
      <alignment horizontal="left" vertical="center"/>
      <protection/>
    </xf>
    <xf numFmtId="1" fontId="7" fillId="0" borderId="10" xfId="59" applyNumberFormat="1" applyFont="1" applyFill="1" applyBorder="1" applyAlignment="1" applyProtection="1" quotePrefix="1">
      <alignment horizontal="right" vertical="center"/>
      <protection locked="0"/>
    </xf>
    <xf numFmtId="9" fontId="7" fillId="0" borderId="13" xfId="65" applyFont="1" applyFill="1" applyBorder="1" applyAlignment="1">
      <alignment horizontal="center" vertical="center"/>
    </xf>
    <xf numFmtId="0" fontId="7" fillId="0" borderId="19" xfId="59" applyFont="1" applyBorder="1" applyAlignment="1">
      <alignment horizontal="center" vertical="center"/>
      <protection/>
    </xf>
    <xf numFmtId="0" fontId="7" fillId="0" borderId="20" xfId="59" applyFont="1" applyBorder="1" applyAlignment="1" applyProtection="1">
      <alignment horizontal="center" vertical="center"/>
      <protection locked="0"/>
    </xf>
    <xf numFmtId="0" fontId="7" fillId="0" borderId="21" xfId="59" applyFont="1" applyBorder="1" applyAlignment="1" applyProtection="1">
      <alignment vertical="center"/>
      <protection locked="0"/>
    </xf>
    <xf numFmtId="0" fontId="7" fillId="0" borderId="2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7" fillId="0" borderId="22" xfId="59" applyFont="1" applyBorder="1" applyAlignment="1" applyProtection="1">
      <alignment horizontal="center" vertical="center"/>
      <protection locked="0"/>
    </xf>
    <xf numFmtId="9" fontId="7" fillId="0" borderId="23" xfId="65" applyFont="1" applyFill="1" applyBorder="1" applyAlignment="1" applyProtection="1">
      <alignment horizontal="center" vertical="center"/>
      <protection locked="0"/>
    </xf>
    <xf numFmtId="1" fontId="7" fillId="0" borderId="23" xfId="59" applyNumberFormat="1" applyFont="1" applyFill="1" applyBorder="1" applyAlignment="1" applyProtection="1">
      <alignment horizontal="center" vertical="center"/>
      <protection locked="0"/>
    </xf>
    <xf numFmtId="2" fontId="7" fillId="0" borderId="23" xfId="59" applyNumberFormat="1" applyFont="1" applyFill="1" applyBorder="1" applyAlignment="1" applyProtection="1">
      <alignment horizontal="center" vertical="center"/>
      <protection locked="0"/>
    </xf>
    <xf numFmtId="9" fontId="7" fillId="0" borderId="23" xfId="65" applyFont="1" applyBorder="1" applyAlignment="1" quotePrefix="1">
      <alignment horizontal="center" vertical="center"/>
    </xf>
    <xf numFmtId="9" fontId="7" fillId="0" borderId="23" xfId="65" applyFont="1" applyFill="1" applyBorder="1" applyAlignment="1">
      <alignment horizontal="center" vertical="center"/>
    </xf>
    <xf numFmtId="0" fontId="7" fillId="0" borderId="20" xfId="59" applyFont="1" applyFill="1" applyBorder="1" applyAlignment="1">
      <alignment vertical="center"/>
      <protection/>
    </xf>
    <xf numFmtId="0" fontId="7" fillId="0" borderId="21" xfId="59" applyFont="1" applyFill="1" applyBorder="1" applyAlignment="1">
      <alignment vertical="center"/>
      <protection/>
    </xf>
    <xf numFmtId="9" fontId="0" fillId="0" borderId="0" xfId="59" applyNumberFormat="1" applyFont="1" applyFill="1" applyBorder="1" applyAlignment="1" applyProtection="1">
      <alignment horizontal="right" vertical="center"/>
      <protection locked="0"/>
    </xf>
    <xf numFmtId="0" fontId="7" fillId="0" borderId="24" xfId="59" applyFont="1" applyBorder="1" applyAlignment="1" applyProtection="1">
      <alignment horizontal="center" vertical="center"/>
      <protection locked="0"/>
    </xf>
    <xf numFmtId="0" fontId="7" fillId="0" borderId="25" xfId="59" applyFont="1" applyBorder="1" applyAlignment="1">
      <alignment vertical="center"/>
      <protection/>
    </xf>
    <xf numFmtId="0" fontId="7" fillId="0" borderId="26" xfId="59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7" fillId="0" borderId="12" xfId="59" applyFont="1" applyBorder="1" applyAlignment="1">
      <alignment vertical="center"/>
      <protection/>
    </xf>
    <xf numFmtId="166" fontId="7" fillId="0" borderId="11" xfId="59" applyNumberFormat="1" applyFont="1" applyBorder="1" applyAlignment="1" applyProtection="1">
      <alignment vertical="center"/>
      <protection locked="0"/>
    </xf>
    <xf numFmtId="2" fontId="7" fillId="0" borderId="14" xfId="59" applyNumberFormat="1" applyFont="1" applyBorder="1" applyAlignment="1" applyProtection="1" quotePrefix="1">
      <alignment horizontal="left" vertical="center"/>
      <protection locked="0"/>
    </xf>
    <xf numFmtId="9" fontId="7" fillId="0" borderId="10" xfId="59" applyNumberFormat="1" applyFont="1" applyFill="1" applyBorder="1" applyAlignment="1">
      <alignment horizontal="center" vertical="center"/>
      <protection/>
    </xf>
    <xf numFmtId="9" fontId="7" fillId="0" borderId="10" xfId="65" applyFont="1" applyFill="1" applyBorder="1" applyAlignment="1">
      <alignment horizontal="center" vertical="center"/>
    </xf>
    <xf numFmtId="9" fontId="7" fillId="0" borderId="23" xfId="65" applyFont="1" applyFill="1" applyBorder="1" applyAlignment="1">
      <alignment horizontal="center" vertical="center"/>
    </xf>
    <xf numFmtId="9" fontId="7" fillId="0" borderId="23" xfId="59" applyNumberFormat="1" applyFont="1" applyFill="1" applyBorder="1" applyAlignment="1">
      <alignment horizontal="center" vertical="center"/>
      <protection/>
    </xf>
    <xf numFmtId="0" fontId="7" fillId="0" borderId="27" xfId="59" applyFont="1" applyBorder="1" applyAlignment="1" applyProtection="1">
      <alignment horizontal="center" vertical="center"/>
      <protection locked="0"/>
    </xf>
    <xf numFmtId="0" fontId="7" fillId="0" borderId="13" xfId="59" applyFont="1" applyFill="1" applyBorder="1" applyAlignment="1" quotePrefix="1">
      <alignment horizontal="left" vertical="center"/>
      <protection/>
    </xf>
    <xf numFmtId="0" fontId="7" fillId="0" borderId="28" xfId="59" applyFont="1" applyBorder="1" applyAlignment="1" applyProtection="1">
      <alignment horizontal="center" vertical="center"/>
      <protection locked="0"/>
    </xf>
    <xf numFmtId="0" fontId="7" fillId="0" borderId="29" xfId="58" applyFont="1" applyBorder="1" applyAlignment="1" quotePrefix="1">
      <alignment horizontal="right" vertical="center"/>
      <protection/>
    </xf>
    <xf numFmtId="9" fontId="7" fillId="0" borderId="29" xfId="65" applyFont="1" applyFill="1" applyBorder="1" applyAlignment="1">
      <alignment horizontal="center" vertical="center"/>
    </xf>
    <xf numFmtId="9" fontId="7" fillId="0" borderId="30" xfId="65" applyFont="1" applyFill="1" applyBorder="1" applyAlignment="1">
      <alignment horizontal="center" vertical="center"/>
    </xf>
    <xf numFmtId="0" fontId="7" fillId="0" borderId="31" xfId="59" applyFont="1" applyBorder="1" applyAlignment="1" applyProtection="1">
      <alignment horizontal="center" vertical="center"/>
      <protection locked="0"/>
    </xf>
    <xf numFmtId="0" fontId="7" fillId="0" borderId="32" xfId="59" applyFont="1" applyFill="1" applyBorder="1" applyAlignment="1" applyProtection="1" quotePrefix="1">
      <alignment horizontal="right" vertical="center"/>
      <protection locked="0"/>
    </xf>
    <xf numFmtId="9" fontId="7" fillId="0" borderId="32" xfId="65" applyFont="1" applyFill="1" applyBorder="1" applyAlignment="1">
      <alignment horizontal="center" vertical="center"/>
    </xf>
    <xf numFmtId="9" fontId="7" fillId="0" borderId="33" xfId="65" applyFont="1" applyFill="1" applyBorder="1" applyAlignment="1">
      <alignment horizontal="center" vertical="center"/>
    </xf>
    <xf numFmtId="0" fontId="7" fillId="0" borderId="20" xfId="59" applyFont="1" applyBorder="1" applyAlignment="1" applyProtection="1">
      <alignment vertical="center"/>
      <protection locked="0"/>
    </xf>
    <xf numFmtId="0" fontId="7" fillId="0" borderId="20" xfId="59" applyFont="1" applyFill="1" applyBorder="1" applyAlignment="1" applyProtection="1">
      <alignment vertical="center"/>
      <protection locked="0"/>
    </xf>
    <xf numFmtId="164" fontId="7" fillId="0" borderId="23" xfId="59" applyNumberFormat="1" applyFont="1" applyFill="1" applyBorder="1" applyAlignment="1" applyProtection="1">
      <alignment horizontal="center" vertical="center"/>
      <protection locked="0"/>
    </xf>
    <xf numFmtId="1" fontId="7" fillId="0" borderId="20" xfId="59" applyNumberFormat="1" applyFont="1" applyBorder="1" applyAlignment="1" applyProtection="1">
      <alignment vertical="center"/>
      <protection locked="0"/>
    </xf>
    <xf numFmtId="9" fontId="7" fillId="0" borderId="34" xfId="65" applyFont="1" applyFill="1" applyBorder="1" applyAlignment="1">
      <alignment horizontal="center" vertical="center"/>
    </xf>
    <xf numFmtId="0" fontId="7" fillId="0" borderId="0" xfId="59" applyFont="1" applyBorder="1" applyAlignment="1" applyProtection="1">
      <alignment horizontal="center" vertical="center"/>
      <protection locked="0"/>
    </xf>
    <xf numFmtId="0" fontId="7" fillId="0" borderId="10" xfId="58" applyFont="1" applyFill="1" applyBorder="1" applyAlignment="1" quotePrefix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0" fontId="7" fillId="0" borderId="10" xfId="57" applyFont="1" applyBorder="1" applyAlignment="1" quotePrefix="1">
      <alignment horizontal="right" vertical="center"/>
      <protection/>
    </xf>
    <xf numFmtId="0" fontId="7" fillId="0" borderId="10" xfId="57" applyFont="1" applyBorder="1" applyAlignment="1">
      <alignment horizontal="right" vertical="center"/>
      <protection/>
    </xf>
    <xf numFmtId="0" fontId="7" fillId="0" borderId="32" xfId="57" applyFont="1" applyBorder="1" applyAlignment="1">
      <alignment horizontal="center" vertical="center"/>
      <protection/>
    </xf>
    <xf numFmtId="0" fontId="7" fillId="0" borderId="32" xfId="57" applyFont="1" applyBorder="1" applyAlignment="1" quotePrefix="1">
      <alignment horizontal="right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29" xfId="57" applyFont="1" applyBorder="1" applyAlignment="1" quotePrefix="1">
      <alignment horizontal="right" vertical="center"/>
      <protection/>
    </xf>
    <xf numFmtId="0" fontId="7" fillId="32" borderId="10" xfId="57" applyFont="1" applyFill="1" applyBorder="1" applyAlignment="1" quotePrefix="1">
      <alignment horizontal="center" vertical="center"/>
      <protection/>
    </xf>
    <xf numFmtId="0" fontId="7" fillId="32" borderId="10" xfId="57" applyFont="1" applyFill="1" applyBorder="1" applyAlignment="1">
      <alignment horizontal="center" vertical="center"/>
      <protection/>
    </xf>
    <xf numFmtId="168" fontId="7" fillId="32" borderId="10" xfId="57" applyNumberFormat="1" applyFont="1" applyFill="1" applyBorder="1" applyAlignment="1">
      <alignment horizontal="center" vertical="center"/>
      <protection/>
    </xf>
    <xf numFmtId="3" fontId="7" fillId="32" borderId="10" xfId="57" applyNumberFormat="1" applyFont="1" applyFill="1" applyBorder="1" applyAlignment="1">
      <alignment horizontal="center" vertical="center"/>
      <protection/>
    </xf>
    <xf numFmtId="167" fontId="7" fillId="32" borderId="10" xfId="57" applyNumberFormat="1" applyFont="1" applyFill="1" applyBorder="1" applyAlignment="1">
      <alignment horizontal="center" vertical="center"/>
      <protection/>
    </xf>
    <xf numFmtId="0" fontId="7" fillId="32" borderId="29" xfId="57" applyFont="1" applyFill="1" applyBorder="1" applyAlignment="1" quotePrefix="1">
      <alignment horizontal="center" vertical="center"/>
      <protection/>
    </xf>
    <xf numFmtId="0" fontId="7" fillId="3" borderId="0" xfId="0" applyFont="1" applyFill="1" applyAlignment="1" applyProtection="1">
      <alignment horizontal="centerContinuous"/>
      <protection/>
    </xf>
    <xf numFmtId="0" fontId="7" fillId="0" borderId="0" xfId="0" applyFont="1" applyAlignment="1">
      <alignment/>
    </xf>
    <xf numFmtId="9" fontId="7" fillId="0" borderId="0" xfId="58" applyNumberFormat="1" applyFont="1" applyBorder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0" fontId="7" fillId="0" borderId="0" xfId="59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61" applyNumberFormat="1" applyFont="1" applyAlignment="1">
      <alignment horizontal="left" vertical="center"/>
      <protection/>
    </xf>
    <xf numFmtId="0" fontId="7" fillId="0" borderId="0" xfId="0" applyFont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59" applyFont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 quotePrefix="1">
      <alignment horizontal="centerContinuous" vertical="center"/>
      <protection/>
    </xf>
    <xf numFmtId="0" fontId="7" fillId="0" borderId="10" xfId="59" applyFont="1" applyBorder="1" applyAlignment="1">
      <alignment horizontal="centerContinuous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 quotePrefix="1">
      <alignment horizontal="center" vertical="center"/>
      <protection/>
    </xf>
    <xf numFmtId="9" fontId="7" fillId="0" borderId="10" xfId="59" applyNumberFormat="1" applyFont="1" applyFill="1" applyBorder="1" applyAlignment="1">
      <alignment horizontal="center" vertical="center"/>
      <protection/>
    </xf>
    <xf numFmtId="168" fontId="7" fillId="0" borderId="10" xfId="65" applyNumberFormat="1" applyFont="1" applyBorder="1" applyAlignment="1">
      <alignment horizontal="center" vertical="center"/>
    </xf>
    <xf numFmtId="168" fontId="7" fillId="0" borderId="10" xfId="65" applyNumberFormat="1" applyFont="1" applyBorder="1" applyAlignment="1" quotePrefix="1">
      <alignment horizontal="center" vertical="center"/>
    </xf>
    <xf numFmtId="9" fontId="7" fillId="0" borderId="10" xfId="65" applyFont="1" applyFill="1" applyBorder="1" applyAlignment="1" quotePrefix="1">
      <alignment horizontal="center" vertical="center"/>
    </xf>
    <xf numFmtId="14" fontId="7" fillId="32" borderId="10" xfId="57" applyNumberFormat="1" applyFont="1" applyFill="1" applyBorder="1" applyAlignment="1" quotePrefix="1">
      <alignment horizontal="center"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9" fontId="7" fillId="0" borderId="0" xfId="59" applyNumberFormat="1" applyFont="1" applyFill="1" applyBorder="1" applyAlignment="1">
      <alignment vertical="center"/>
      <protection/>
    </xf>
    <xf numFmtId="10" fontId="7" fillId="0" borderId="0" xfId="59" applyNumberFormat="1" applyFont="1" applyFill="1" applyBorder="1" applyAlignment="1">
      <alignment vertical="center"/>
      <protection/>
    </xf>
    <xf numFmtId="10" fontId="7" fillId="0" borderId="10" xfId="65" applyNumberFormat="1" applyFont="1" applyFill="1" applyBorder="1" applyAlignment="1">
      <alignment horizontal="center" vertical="center"/>
    </xf>
    <xf numFmtId="9" fontId="7" fillId="0" borderId="10" xfId="65" applyNumberFormat="1" applyFont="1" applyFill="1" applyBorder="1" applyAlignment="1">
      <alignment horizontal="center" vertical="center"/>
    </xf>
    <xf numFmtId="0" fontId="7" fillId="0" borderId="22" xfId="59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65" applyFont="1" applyAlignment="1">
      <alignment horizontal="center"/>
    </xf>
    <xf numFmtId="0" fontId="9" fillId="0" borderId="0" xfId="59" applyFont="1" applyFill="1" applyBorder="1" applyAlignment="1">
      <alignment vertical="center"/>
      <protection/>
    </xf>
    <xf numFmtId="3" fontId="9" fillId="0" borderId="0" xfId="59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8" fillId="0" borderId="0" xfId="59" applyFont="1" applyFill="1" applyBorder="1" applyAlignment="1">
      <alignment horizontal="center" vertical="center"/>
      <protection/>
    </xf>
    <xf numFmtId="3" fontId="9" fillId="0" borderId="0" xfId="65" applyNumberFormat="1" applyFont="1" applyFill="1" applyBorder="1" applyAlignment="1">
      <alignment horizontal="center" vertical="center"/>
    </xf>
    <xf numFmtId="3" fontId="9" fillId="0" borderId="0" xfId="65" applyNumberFormat="1" applyFont="1" applyFill="1" applyBorder="1" applyAlignment="1" quotePrefix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 quotePrefix="1">
      <alignment horizontal="centerContinuous" vertical="center"/>
      <protection/>
    </xf>
    <xf numFmtId="0" fontId="0" fillId="0" borderId="10" xfId="57" applyFont="1" applyFill="1" applyBorder="1" applyAlignment="1">
      <alignment horizontal="centerContinuous" vertical="center"/>
      <protection/>
    </xf>
    <xf numFmtId="0" fontId="7" fillId="0" borderId="22" xfId="59" applyFont="1" applyFill="1" applyBorder="1" applyAlignment="1" applyProtection="1" quotePrefix="1">
      <alignment horizontal="right" vertical="center"/>
      <protection locked="0"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22" xfId="59" applyFont="1" applyFill="1" applyBorder="1" applyAlignment="1" applyProtection="1">
      <alignment horizontal="right" vertical="center"/>
      <protection locked="0"/>
    </xf>
    <xf numFmtId="3" fontId="0" fillId="0" borderId="22" xfId="57" applyNumberFormat="1" applyFont="1" applyFill="1" applyBorder="1" applyAlignment="1">
      <alignment horizontal="centerContinuous" vertical="center"/>
      <protection/>
    </xf>
    <xf numFmtId="3" fontId="0" fillId="0" borderId="10" xfId="57" applyNumberFormat="1" applyFont="1" applyFill="1" applyBorder="1" applyAlignment="1">
      <alignment horizontal="centerContinuous" vertical="center"/>
      <protection/>
    </xf>
    <xf numFmtId="167" fontId="7" fillId="0" borderId="10" xfId="59" applyNumberFormat="1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right" vertical="center"/>
      <protection/>
    </xf>
    <xf numFmtId="164" fontId="7" fillId="0" borderId="10" xfId="58" applyNumberFormat="1" applyFont="1" applyFill="1" applyBorder="1" applyAlignment="1" quotePrefix="1">
      <alignment horizontal="center" vertical="center"/>
      <protection/>
    </xf>
    <xf numFmtId="0" fontId="0" fillId="0" borderId="35" xfId="57" applyFont="1" applyFill="1" applyBorder="1" applyAlignment="1">
      <alignment horizontal="centerContinuous" vertical="center"/>
      <protection/>
    </xf>
    <xf numFmtId="0" fontId="0" fillId="0" borderId="15" xfId="57" applyFont="1" applyFill="1" applyBorder="1" applyAlignment="1">
      <alignment horizontal="centerContinuous" vertical="center"/>
      <protection/>
    </xf>
    <xf numFmtId="0" fontId="0" fillId="0" borderId="36" xfId="57" applyFont="1" applyFill="1" applyBorder="1" applyAlignment="1">
      <alignment horizontal="centerContinuous" vertical="center"/>
      <protection/>
    </xf>
    <xf numFmtId="0" fontId="7" fillId="0" borderId="35" xfId="57" applyFont="1" applyFill="1" applyBorder="1" applyAlignment="1">
      <alignment vertical="center"/>
      <protection/>
    </xf>
    <xf numFmtId="0" fontId="7" fillId="0" borderId="36" xfId="58" applyFont="1" applyFill="1" applyBorder="1" applyAlignment="1" quotePrefix="1">
      <alignment horizontal="right" vertical="center"/>
      <protection/>
    </xf>
    <xf numFmtId="0" fontId="7" fillId="0" borderId="37" xfId="57" applyFont="1" applyFill="1" applyBorder="1" applyAlignment="1">
      <alignment vertical="center"/>
      <protection/>
    </xf>
    <xf numFmtId="0" fontId="7" fillId="0" borderId="38" xfId="58" applyFont="1" applyFill="1" applyBorder="1" applyAlignment="1" quotePrefix="1">
      <alignment horizontal="right" vertical="center"/>
      <protection/>
    </xf>
    <xf numFmtId="167" fontId="7" fillId="0" borderId="10" xfId="0" applyNumberFormat="1" applyFont="1" applyFill="1" applyBorder="1" applyAlignment="1" quotePrefix="1">
      <alignment horizontal="center" vertical="center"/>
    </xf>
    <xf numFmtId="0" fontId="7" fillId="0" borderId="36" xfId="59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left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59" applyFont="1" applyFill="1" applyBorder="1" applyAlignment="1" quotePrefix="1">
      <alignment horizontal="left" vertical="center"/>
      <protection/>
    </xf>
    <xf numFmtId="0" fontId="7" fillId="0" borderId="29" xfId="58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9" fontId="0" fillId="0" borderId="10" xfId="65" applyFont="1" applyFill="1" applyBorder="1" applyAlignment="1" applyProtection="1">
      <alignment horizontal="center" vertical="center"/>
      <protection locked="0"/>
    </xf>
    <xf numFmtId="0" fontId="0" fillId="0" borderId="10" xfId="58" applyFont="1" applyBorder="1" applyAlignment="1">
      <alignment horizontal="centerContinuous" vertical="center"/>
      <protection/>
    </xf>
    <xf numFmtId="0" fontId="14" fillId="0" borderId="10" xfId="0" applyFont="1" applyBorder="1" applyAlignment="1">
      <alignment horizontal="centerContinuous" vertical="center"/>
    </xf>
    <xf numFmtId="168" fontId="7" fillId="32" borderId="10" xfId="65" applyNumberFormat="1" applyFont="1" applyFill="1" applyBorder="1" applyAlignment="1" applyProtection="1">
      <alignment horizontal="center" vertical="center"/>
      <protection locked="0"/>
    </xf>
    <xf numFmtId="168" fontId="7" fillId="32" borderId="10" xfId="65" applyNumberFormat="1" applyFont="1" applyFill="1" applyBorder="1" applyAlignment="1">
      <alignment horizontal="center" vertical="center"/>
    </xf>
    <xf numFmtId="0" fontId="16" fillId="3" borderId="0" xfId="0" applyFont="1" applyFill="1" applyAlignment="1" applyProtection="1">
      <alignment horizontal="left"/>
      <protection/>
    </xf>
    <xf numFmtId="9" fontId="0" fillId="0" borderId="0" xfId="0" applyNumberFormat="1" applyAlignment="1">
      <alignment/>
    </xf>
    <xf numFmtId="0" fontId="15" fillId="0" borderId="10" xfId="57" applyFont="1" applyBorder="1" applyAlignment="1" quotePrefix="1">
      <alignment horizontal="left" vertical="center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3" xfId="57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9" fontId="0" fillId="0" borderId="20" xfId="0" applyNumberFormat="1" applyBorder="1" applyAlignment="1">
      <alignment/>
    </xf>
    <xf numFmtId="0" fontId="7" fillId="0" borderId="0" xfId="59" applyFont="1" applyFill="1" applyBorder="1" applyAlignment="1">
      <alignment horizontal="right" vertical="center"/>
      <protection/>
    </xf>
    <xf numFmtId="0" fontId="7" fillId="32" borderId="15" xfId="57" applyFont="1" applyFill="1" applyBorder="1" applyAlignment="1">
      <alignment horizontal="centerContinuous"/>
      <protection/>
    </xf>
    <xf numFmtId="0" fontId="7" fillId="32" borderId="36" xfId="57" applyFont="1" applyFill="1" applyBorder="1" applyAlignment="1">
      <alignment horizontal="centerContinuous"/>
      <protection/>
    </xf>
    <xf numFmtId="0" fontId="13" fillId="32" borderId="14" xfId="57" applyFont="1" applyFill="1" applyBorder="1" applyAlignment="1" quotePrefix="1">
      <alignment horizontal="centerContinuous"/>
      <protection/>
    </xf>
    <xf numFmtId="0" fontId="13" fillId="32" borderId="15" xfId="57" applyFont="1" applyFill="1" applyBorder="1" applyAlignment="1">
      <alignment horizontal="centerContinuous"/>
      <protection/>
    </xf>
    <xf numFmtId="0" fontId="9" fillId="0" borderId="40" xfId="0" applyFont="1" applyBorder="1" applyAlignment="1" quotePrefix="1">
      <alignment horizontal="left"/>
    </xf>
    <xf numFmtId="0" fontId="0" fillId="0" borderId="0" xfId="0" applyBorder="1" applyAlignment="1">
      <alignment/>
    </xf>
    <xf numFmtId="9" fontId="0" fillId="33" borderId="10" xfId="65" applyFont="1" applyFill="1" applyBorder="1" applyAlignment="1" applyProtection="1">
      <alignment horizontal="center" vertical="center"/>
      <protection locked="0"/>
    </xf>
    <xf numFmtId="168" fontId="7" fillId="33" borderId="10" xfId="65" applyNumberFormat="1" applyFont="1" applyFill="1" applyBorder="1" applyAlignment="1">
      <alignment horizontal="center"/>
    </xf>
    <xf numFmtId="168" fontId="7" fillId="0" borderId="10" xfId="65" applyNumberFormat="1" applyFont="1" applyFill="1" applyBorder="1" applyAlignment="1">
      <alignment horizontal="center"/>
    </xf>
    <xf numFmtId="0" fontId="7" fillId="0" borderId="10" xfId="57" applyFont="1" applyBorder="1" applyAlignment="1" quotePrefix="1">
      <alignment horizontal="right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9" fontId="0" fillId="0" borderId="42" xfId="62" applyNumberFormat="1" applyFont="1" applyBorder="1" applyAlignment="1" quotePrefix="1">
      <alignment horizontal="left" vertical="center"/>
      <protection/>
    </xf>
    <xf numFmtId="9" fontId="0" fillId="0" borderId="43" xfId="62" applyNumberFormat="1" applyFont="1" applyBorder="1" applyAlignment="1" quotePrefix="1">
      <alignment horizontal="left" vertical="center"/>
      <protection/>
    </xf>
    <xf numFmtId="9" fontId="0" fillId="0" borderId="44" xfId="62" applyNumberFormat="1" applyFont="1" applyBorder="1" applyAlignment="1" quotePrefix="1">
      <alignment horizontal="left" vertical="center"/>
      <protection/>
    </xf>
    <xf numFmtId="9" fontId="7" fillId="0" borderId="10" xfId="57" applyNumberFormat="1" applyFont="1" applyFill="1" applyBorder="1" applyAlignment="1" quotePrefix="1">
      <alignment horizontal="center" vertical="center"/>
      <protection/>
    </xf>
    <xf numFmtId="167" fontId="7" fillId="0" borderId="32" xfId="57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9" fillId="0" borderId="45" xfId="0" applyFont="1" applyBorder="1" applyAlignment="1">
      <alignment/>
    </xf>
    <xf numFmtId="0" fontId="9" fillId="0" borderId="26" xfId="0" applyFont="1" applyBorder="1" applyAlignment="1">
      <alignment/>
    </xf>
    <xf numFmtId="167" fontId="7" fillId="0" borderId="13" xfId="57" applyNumberFormat="1" applyFont="1" applyFill="1" applyBorder="1" applyAlignment="1">
      <alignment horizontal="center" vertical="center"/>
      <protection/>
    </xf>
    <xf numFmtId="3" fontId="7" fillId="0" borderId="10" xfId="59" applyNumberFormat="1" applyFont="1" applyFill="1" applyBorder="1" applyAlignment="1" applyProtection="1">
      <alignment horizontal="center" vertical="center"/>
      <protection locked="0"/>
    </xf>
    <xf numFmtId="3" fontId="7" fillId="0" borderId="23" xfId="59" applyNumberFormat="1" applyFont="1" applyFill="1" applyBorder="1" applyAlignment="1" applyProtection="1">
      <alignment horizontal="center" vertical="center"/>
      <protection locked="0"/>
    </xf>
    <xf numFmtId="0" fontId="36" fillId="34" borderId="0" xfId="0" applyFont="1" applyFill="1" applyAlignment="1" quotePrefix="1">
      <alignment horizontal="centerContinuous"/>
    </xf>
    <xf numFmtId="0" fontId="0" fillId="34" borderId="0" xfId="0" applyFill="1" applyAlignment="1">
      <alignment horizontal="centerContinuous"/>
    </xf>
    <xf numFmtId="0" fontId="11" fillId="34" borderId="0" xfId="59" applyFont="1" applyFill="1" applyAlignment="1">
      <alignment horizontal="centerContinuous"/>
      <protection/>
    </xf>
    <xf numFmtId="0" fontId="11" fillId="34" borderId="0" xfId="59" applyFont="1" applyFill="1" applyAlignment="1" quotePrefix="1">
      <alignment horizontal="centerContinuous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ir-KW-4-jg10" xfId="57"/>
    <cellStyle name="Normal_Compressor Performance Curves - Tables &amp; Graphs-ngrid 2" xfId="58"/>
    <cellStyle name="Normal_Compressor performance curves-jg3" xfId="59"/>
    <cellStyle name="Normal_Dryer correction factors" xfId="60"/>
    <cellStyle name="Normal_EFF and PF" xfId="61"/>
    <cellStyle name="Normal_SULLAI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25"/>
          <c:y val="0.05475"/>
          <c:w val="0.941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#1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Tables'!$C$7:$C$107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Tables'!$B$7:$B$107</c:f>
              <c:numCache>
                <c:ptCount val="101"/>
                <c:pt idx="0">
                  <c:v>0.26803571460956277</c:v>
                </c:pt>
                <c:pt idx="1">
                  <c:v>0.28169070428081183</c:v>
                </c:pt>
                <c:pt idx="2">
                  <c:v>0.2953456939520609</c:v>
                </c:pt>
                <c:pt idx="3">
                  <c:v>0.30900068362330996</c:v>
                </c:pt>
                <c:pt idx="4">
                  <c:v>0.322655673294559</c:v>
                </c:pt>
                <c:pt idx="5">
                  <c:v>0.3363106629658081</c:v>
                </c:pt>
                <c:pt idx="6">
                  <c:v>0.34920443648312277</c:v>
                </c:pt>
                <c:pt idx="7">
                  <c:v>0.36209821000043746</c:v>
                </c:pt>
                <c:pt idx="8">
                  <c:v>0.37499198351775215</c:v>
                </c:pt>
                <c:pt idx="9">
                  <c:v>0.38788575703506684</c:v>
                </c:pt>
                <c:pt idx="10">
                  <c:v>0.4007795305523814</c:v>
                </c:pt>
                <c:pt idx="11">
                  <c:v>0.41281200142327984</c:v>
                </c:pt>
                <c:pt idx="12">
                  <c:v>0.42484447229417827</c:v>
                </c:pt>
                <c:pt idx="13">
                  <c:v>0.4368769431650767</c:v>
                </c:pt>
                <c:pt idx="14">
                  <c:v>0.4489094140359751</c:v>
                </c:pt>
                <c:pt idx="15">
                  <c:v>0.46094188490687343</c:v>
                </c:pt>
                <c:pt idx="16">
                  <c:v>0.4721471437374044</c:v>
                </c:pt>
                <c:pt idx="17">
                  <c:v>0.4833524025679354</c:v>
                </c:pt>
                <c:pt idx="18">
                  <c:v>0.49455766139846635</c:v>
                </c:pt>
                <c:pt idx="19">
                  <c:v>0.5057629202289973</c:v>
                </c:pt>
                <c:pt idx="20">
                  <c:v>0.5169681790595282</c:v>
                </c:pt>
                <c:pt idx="21">
                  <c:v>0.5274563261454391</c:v>
                </c:pt>
                <c:pt idx="22">
                  <c:v>0.5379444732313501</c:v>
                </c:pt>
                <c:pt idx="23">
                  <c:v>0.548432620317261</c:v>
                </c:pt>
                <c:pt idx="24">
                  <c:v>0.558920767403172</c:v>
                </c:pt>
                <c:pt idx="25">
                  <c:v>0.569408914489083</c:v>
                </c:pt>
                <c:pt idx="26">
                  <c:v>0.579196954642739</c:v>
                </c:pt>
                <c:pt idx="27">
                  <c:v>0.588984994796395</c:v>
                </c:pt>
                <c:pt idx="28">
                  <c:v>0.598773034950051</c:v>
                </c:pt>
                <c:pt idx="29">
                  <c:v>0.6085610751037069</c:v>
                </c:pt>
                <c:pt idx="30">
                  <c:v>0.6183491152573627</c:v>
                </c:pt>
                <c:pt idx="31">
                  <c:v>0.6275093484054564</c:v>
                </c:pt>
                <c:pt idx="32">
                  <c:v>0.63666958155355</c:v>
                </c:pt>
                <c:pt idx="33">
                  <c:v>0.6458298147016437</c:v>
                </c:pt>
                <c:pt idx="34">
                  <c:v>0.6549900478497374</c:v>
                </c:pt>
                <c:pt idx="35">
                  <c:v>0.6641502809978309</c:v>
                </c:pt>
                <c:pt idx="36">
                  <c:v>0.6724103741199104</c:v>
                </c:pt>
                <c:pt idx="37">
                  <c:v>0.68067046724199</c:v>
                </c:pt>
                <c:pt idx="38">
                  <c:v>0.6889305603640695</c:v>
                </c:pt>
                <c:pt idx="39">
                  <c:v>0.6971906534861491</c:v>
                </c:pt>
                <c:pt idx="40">
                  <c:v>0.7054507466082284</c:v>
                </c:pt>
                <c:pt idx="41">
                  <c:v>0.7130907351215273</c:v>
                </c:pt>
                <c:pt idx="42">
                  <c:v>0.7207307236348263</c:v>
                </c:pt>
                <c:pt idx="43">
                  <c:v>0.7283707121481252</c:v>
                </c:pt>
                <c:pt idx="44">
                  <c:v>0.7360107006614242</c:v>
                </c:pt>
                <c:pt idx="45">
                  <c:v>0.7436506891747233</c:v>
                </c:pt>
                <c:pt idx="46">
                  <c:v>0.7507055095471901</c:v>
                </c:pt>
                <c:pt idx="47">
                  <c:v>0.7577603299196568</c:v>
                </c:pt>
                <c:pt idx="48">
                  <c:v>0.7648151502921235</c:v>
                </c:pt>
                <c:pt idx="49">
                  <c:v>0.7718699706645903</c:v>
                </c:pt>
                <c:pt idx="50">
                  <c:v>0.7789247910370569</c:v>
                </c:pt>
                <c:pt idx="51">
                  <c:v>0.7854700050517555</c:v>
                </c:pt>
                <c:pt idx="52">
                  <c:v>0.792015219066454</c:v>
                </c:pt>
                <c:pt idx="53">
                  <c:v>0.7985604330811525</c:v>
                </c:pt>
                <c:pt idx="54">
                  <c:v>0.8051056470958511</c:v>
                </c:pt>
                <c:pt idx="55">
                  <c:v>0.8116508611105495</c:v>
                </c:pt>
                <c:pt idx="56">
                  <c:v>0.8177465106381613</c:v>
                </c:pt>
                <c:pt idx="57">
                  <c:v>0.823842160165773</c:v>
                </c:pt>
                <c:pt idx="58">
                  <c:v>0.8299378096933848</c:v>
                </c:pt>
                <c:pt idx="59">
                  <c:v>0.8360334592209966</c:v>
                </c:pt>
                <c:pt idx="60">
                  <c:v>0.8421291087486082</c:v>
                </c:pt>
                <c:pt idx="61">
                  <c:v>0.847829380970361</c:v>
                </c:pt>
                <c:pt idx="62">
                  <c:v>0.8535296531921137</c:v>
                </c:pt>
                <c:pt idx="63">
                  <c:v>0.8592299254138664</c:v>
                </c:pt>
                <c:pt idx="64">
                  <c:v>0.8649301976356192</c:v>
                </c:pt>
                <c:pt idx="65">
                  <c:v>0.8706304698573718</c:v>
                </c:pt>
                <c:pt idx="66">
                  <c:v>0.8759837144014537</c:v>
                </c:pt>
                <c:pt idx="67">
                  <c:v>0.8813369589455357</c:v>
                </c:pt>
                <c:pt idx="68">
                  <c:v>0.8866902034896176</c:v>
                </c:pt>
                <c:pt idx="69">
                  <c:v>0.8920434480336995</c:v>
                </c:pt>
                <c:pt idx="70">
                  <c:v>0.8973966925777813</c:v>
                </c:pt>
                <c:pt idx="71">
                  <c:v>0.9023405340415888</c:v>
                </c:pt>
                <c:pt idx="72">
                  <c:v>0.9072843755053962</c:v>
                </c:pt>
                <c:pt idx="73">
                  <c:v>0.9122282169692036</c:v>
                </c:pt>
                <c:pt idx="74">
                  <c:v>0.9171720584330111</c:v>
                </c:pt>
                <c:pt idx="75">
                  <c:v>0.9221158998968186</c:v>
                </c:pt>
                <c:pt idx="76">
                  <c:v>0.9267654369370005</c:v>
                </c:pt>
                <c:pt idx="77">
                  <c:v>0.9314149739771824</c:v>
                </c:pt>
                <c:pt idx="78">
                  <c:v>0.9360645110173643</c:v>
                </c:pt>
                <c:pt idx="79">
                  <c:v>0.9407140480575462</c:v>
                </c:pt>
                <c:pt idx="80">
                  <c:v>0.9453635850977281</c:v>
                </c:pt>
                <c:pt idx="81">
                  <c:v>0.9498800907053329</c:v>
                </c:pt>
                <c:pt idx="82">
                  <c:v>0.9543965963129376</c:v>
                </c:pt>
                <c:pt idx="83">
                  <c:v>0.9589131019205424</c:v>
                </c:pt>
                <c:pt idx="84">
                  <c:v>0.9634296075281471</c:v>
                </c:pt>
                <c:pt idx="85">
                  <c:v>0.9679461131357516</c:v>
                </c:pt>
                <c:pt idx="86">
                  <c:v>0.9719708780051128</c:v>
                </c:pt>
                <c:pt idx="87">
                  <c:v>0.975995642874474</c:v>
                </c:pt>
                <c:pt idx="88">
                  <c:v>0.9800204077438353</c:v>
                </c:pt>
                <c:pt idx="89">
                  <c:v>0.9840451726131965</c:v>
                </c:pt>
                <c:pt idx="90">
                  <c:v>0.9880699374825576</c:v>
                </c:pt>
                <c:pt idx="91">
                  <c:v>0.9920152646011637</c:v>
                </c:pt>
                <c:pt idx="92">
                  <c:v>0.9959605917197699</c:v>
                </c:pt>
                <c:pt idx="93">
                  <c:v>0.9999059188383761</c:v>
                </c:pt>
                <c:pt idx="94">
                  <c:v>1.0038512459569822</c:v>
                </c:pt>
                <c:pt idx="95">
                  <c:v>1.0077965730755882</c:v>
                </c:pt>
                <c:pt idx="96">
                  <c:v>1.0062372584604706</c:v>
                </c:pt>
                <c:pt idx="97">
                  <c:v>1.004677943845353</c:v>
                </c:pt>
                <c:pt idx="98">
                  <c:v>1.0031186292302354</c:v>
                </c:pt>
                <c:pt idx="99">
                  <c:v>1.0015593146151178</c:v>
                </c:pt>
                <c:pt idx="100">
                  <c:v>1</c:v>
                </c:pt>
              </c:numCache>
            </c:numRef>
          </c:yVal>
          <c:smooth val="0"/>
        </c:ser>
        <c:axId val="47351387"/>
        <c:axId val="23509300"/>
      </c:scatterChart>
      <c:valAx>
        <c:axId val="473513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9300"/>
        <c:crosses val="autoZero"/>
        <c:crossBetween val="midCat"/>
        <c:dispUnits/>
      </c:valAx>
      <c:valAx>
        <c:axId val="235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138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#2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5"/>
          <c:w val="0.94475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#2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Tables'!$E$7:$E$107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Tables'!$D$7:$D$107</c:f>
              <c:numCache>
                <c:ptCount val="101"/>
                <c:pt idx="0">
                  <c:v>0</c:v>
                </c:pt>
                <c:pt idx="1">
                  <c:v>0.012034</c:v>
                </c:pt>
                <c:pt idx="2">
                  <c:v>0.024068</c:v>
                </c:pt>
                <c:pt idx="3">
                  <c:v>0.036101999999999995</c:v>
                </c:pt>
                <c:pt idx="4">
                  <c:v>0.048136</c:v>
                </c:pt>
                <c:pt idx="5">
                  <c:v>0.06017</c:v>
                </c:pt>
                <c:pt idx="6">
                  <c:v>0.072204</c:v>
                </c:pt>
                <c:pt idx="7">
                  <c:v>0.08423800000000001</c:v>
                </c:pt>
                <c:pt idx="8">
                  <c:v>0.09627200000000001</c:v>
                </c:pt>
                <c:pt idx="9">
                  <c:v>0.10830600000000001</c:v>
                </c:pt>
                <c:pt idx="10">
                  <c:v>0.12034</c:v>
                </c:pt>
                <c:pt idx="11">
                  <c:v>0.132374</c:v>
                </c:pt>
                <c:pt idx="12">
                  <c:v>0.14440799999999998</c:v>
                </c:pt>
                <c:pt idx="13">
                  <c:v>0.15644199999999997</c:v>
                </c:pt>
                <c:pt idx="14">
                  <c:v>0.16847599999999996</c:v>
                </c:pt>
                <c:pt idx="15">
                  <c:v>0.18051</c:v>
                </c:pt>
                <c:pt idx="16">
                  <c:v>0.192545776</c:v>
                </c:pt>
                <c:pt idx="17">
                  <c:v>0.204581552</c:v>
                </c:pt>
                <c:pt idx="18">
                  <c:v>0.216617328</c:v>
                </c:pt>
                <c:pt idx="19">
                  <c:v>0.228653104</c:v>
                </c:pt>
                <c:pt idx="20">
                  <c:v>0.24068888000000002</c:v>
                </c:pt>
                <c:pt idx="21">
                  <c:v>0.24796790400000002</c:v>
                </c:pt>
                <c:pt idx="22">
                  <c:v>0.25524692800000004</c:v>
                </c:pt>
                <c:pt idx="23">
                  <c:v>0.26252595200000006</c:v>
                </c:pt>
                <c:pt idx="24">
                  <c:v>0.2698049760000001</c:v>
                </c:pt>
                <c:pt idx="25">
                  <c:v>0.277084</c:v>
                </c:pt>
                <c:pt idx="26">
                  <c:v>0.284961076</c:v>
                </c:pt>
                <c:pt idx="27">
                  <c:v>0.29283815199999996</c:v>
                </c:pt>
                <c:pt idx="28">
                  <c:v>0.30071522799999995</c:v>
                </c:pt>
                <c:pt idx="29">
                  <c:v>0.30859230399999993</c:v>
                </c:pt>
                <c:pt idx="30">
                  <c:v>0.31646938</c:v>
                </c:pt>
                <c:pt idx="31">
                  <c:v>0.324878448</c:v>
                </c:pt>
                <c:pt idx="32">
                  <c:v>0.33328751599999995</c:v>
                </c:pt>
                <c:pt idx="33">
                  <c:v>0.3416965839999999</c:v>
                </c:pt>
                <c:pt idx="34">
                  <c:v>0.3501056519999999</c:v>
                </c:pt>
                <c:pt idx="35">
                  <c:v>0.35851471999999995</c:v>
                </c:pt>
                <c:pt idx="36">
                  <c:v>0.36738972</c:v>
                </c:pt>
                <c:pt idx="37">
                  <c:v>0.37626472</c:v>
                </c:pt>
                <c:pt idx="38">
                  <c:v>0.38513972</c:v>
                </c:pt>
                <c:pt idx="39">
                  <c:v>0.39401472000000004</c:v>
                </c:pt>
                <c:pt idx="40">
                  <c:v>0.40288972</c:v>
                </c:pt>
                <c:pt idx="41">
                  <c:v>0.412164592</c:v>
                </c:pt>
                <c:pt idx="42">
                  <c:v>0.421439464</c:v>
                </c:pt>
                <c:pt idx="43">
                  <c:v>0.430714336</c:v>
                </c:pt>
                <c:pt idx="44">
                  <c:v>0.43998920799999997</c:v>
                </c:pt>
                <c:pt idx="45">
                  <c:v>0.44926407999999995</c:v>
                </c:pt>
                <c:pt idx="46">
                  <c:v>0.458872764</c:v>
                </c:pt>
                <c:pt idx="47">
                  <c:v>0.468481448</c:v>
                </c:pt>
                <c:pt idx="48">
                  <c:v>0.47809013200000006</c:v>
                </c:pt>
                <c:pt idx="49">
                  <c:v>0.4876988160000001</c:v>
                </c:pt>
                <c:pt idx="50">
                  <c:v>0.4973075</c:v>
                </c:pt>
                <c:pt idx="51">
                  <c:v>0.507183936</c:v>
                </c:pt>
                <c:pt idx="52">
                  <c:v>0.517060372</c:v>
                </c:pt>
                <c:pt idx="53">
                  <c:v>0.526936808</c:v>
                </c:pt>
                <c:pt idx="54">
                  <c:v>0.536813244</c:v>
                </c:pt>
                <c:pt idx="55">
                  <c:v>0.5466896800000001</c:v>
                </c:pt>
                <c:pt idx="56">
                  <c:v>0.556767808</c:v>
                </c:pt>
                <c:pt idx="57">
                  <c:v>0.566845936</c:v>
                </c:pt>
                <c:pt idx="58">
                  <c:v>0.576924064</c:v>
                </c:pt>
                <c:pt idx="59">
                  <c:v>0.5870021919999999</c:v>
                </c:pt>
                <c:pt idx="60">
                  <c:v>0.59708032</c:v>
                </c:pt>
                <c:pt idx="61">
                  <c:v>0.60729408</c:v>
                </c:pt>
                <c:pt idx="62">
                  <c:v>0.6175078399999999</c:v>
                </c:pt>
                <c:pt idx="63">
                  <c:v>0.6277215999999999</c:v>
                </c:pt>
                <c:pt idx="64">
                  <c:v>0.6379353599999998</c:v>
                </c:pt>
                <c:pt idx="65">
                  <c:v>0.6481491199999999</c:v>
                </c:pt>
                <c:pt idx="66">
                  <c:v>0.6584324519999999</c:v>
                </c:pt>
                <c:pt idx="67">
                  <c:v>0.6687157839999999</c:v>
                </c:pt>
                <c:pt idx="68">
                  <c:v>0.6789991159999998</c:v>
                </c:pt>
                <c:pt idx="69">
                  <c:v>0.6892824479999998</c:v>
                </c:pt>
                <c:pt idx="70">
                  <c:v>0.6995657799999999</c:v>
                </c:pt>
                <c:pt idx="71">
                  <c:v>0.7098526239999999</c:v>
                </c:pt>
                <c:pt idx="72">
                  <c:v>0.720139468</c:v>
                </c:pt>
                <c:pt idx="73">
                  <c:v>0.730426312</c:v>
                </c:pt>
                <c:pt idx="74">
                  <c:v>0.740713156</c:v>
                </c:pt>
                <c:pt idx="75">
                  <c:v>0.751</c:v>
                </c:pt>
                <c:pt idx="76">
                  <c:v>0.761224296</c:v>
                </c:pt>
                <c:pt idx="77">
                  <c:v>0.7714485919999999</c:v>
                </c:pt>
                <c:pt idx="78">
                  <c:v>0.7816728879999999</c:v>
                </c:pt>
                <c:pt idx="79">
                  <c:v>0.7918971839999999</c:v>
                </c:pt>
                <c:pt idx="80">
                  <c:v>0.80212148</c:v>
                </c:pt>
                <c:pt idx="81">
                  <c:v>0.812217168</c:v>
                </c:pt>
                <c:pt idx="82">
                  <c:v>0.8223128559999999</c:v>
                </c:pt>
                <c:pt idx="83">
                  <c:v>0.8324085439999999</c:v>
                </c:pt>
                <c:pt idx="84">
                  <c:v>0.8425042319999998</c:v>
                </c:pt>
                <c:pt idx="85">
                  <c:v>0.85259992</c:v>
                </c:pt>
                <c:pt idx="86">
                  <c:v>0.86250094</c:v>
                </c:pt>
                <c:pt idx="87">
                  <c:v>0.87240196</c:v>
                </c:pt>
                <c:pt idx="88">
                  <c:v>0.8823029800000001</c:v>
                </c:pt>
                <c:pt idx="89">
                  <c:v>0.8922040000000001</c:v>
                </c:pt>
                <c:pt idx="90">
                  <c:v>0.9021050199999999</c:v>
                </c:pt>
                <c:pt idx="91">
                  <c:v>0.911745312</c:v>
                </c:pt>
                <c:pt idx="92">
                  <c:v>0.921385604</c:v>
                </c:pt>
                <c:pt idx="93">
                  <c:v>0.9310258960000001</c:v>
                </c:pt>
                <c:pt idx="94">
                  <c:v>0.9406661880000001</c:v>
                </c:pt>
                <c:pt idx="95">
                  <c:v>0.95030648</c:v>
                </c:pt>
                <c:pt idx="96">
                  <c:v>0.9596199839999999</c:v>
                </c:pt>
                <c:pt idx="97">
                  <c:v>0.9689334879999999</c:v>
                </c:pt>
                <c:pt idx="98">
                  <c:v>0.9782469919999999</c:v>
                </c:pt>
                <c:pt idx="99">
                  <c:v>0.9875604959999998</c:v>
                </c:pt>
                <c:pt idx="100">
                  <c:v>0.9968739999999999</c:v>
                </c:pt>
              </c:numCache>
            </c:numRef>
          </c:yVal>
          <c:smooth val="0"/>
        </c:ser>
        <c:axId val="10257109"/>
        <c:axId val="25205118"/>
      </c:scatterChart>
      <c:valAx>
        <c:axId val="1025710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118"/>
        <c:crosses val="autoZero"/>
        <c:crossBetween val="midCat"/>
        <c:dispUnits/>
      </c:valAx>
      <c:valAx>
        <c:axId val="252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57109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#3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475"/>
          <c:w val="0.941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#3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Tables'!$G$7:$G$107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Tables'!$F$7:$F$107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25519471"/>
        <c:axId val="28348648"/>
      </c:scatterChart>
      <c:valAx>
        <c:axId val="255194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648"/>
        <c:crosses val="autoZero"/>
        <c:crossBetween val="midCat"/>
        <c:dispUnits/>
      </c:val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947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#4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5"/>
          <c:w val="0.94475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#4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Tables'!$I$7:$I$107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Tables'!$H$7:$H$107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9122"/>
        <c:crosses val="autoZero"/>
        <c:crossBetween val="midCat"/>
        <c:dispUnits/>
      </c:valAx>
      <c:valAx>
        <c:axId val="1453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124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#5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475"/>
          <c:w val="0.941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#5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Tables'!$K$7:$K$107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Tables'!$J$7:$J$107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3743235"/>
        <c:axId val="36818204"/>
      </c:scatterChart>
      <c:valAx>
        <c:axId val="637432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204"/>
        <c:crosses val="autoZero"/>
        <c:crossBetween val="midCat"/>
        <c:dispUnits/>
      </c:valAx>
      <c:valAx>
        <c:axId val="36818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#6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5"/>
          <c:w val="0.94475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#6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Tables'!$M$7:$M$107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Tables'!$L$7:$L$107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2928381"/>
        <c:axId val="29484518"/>
      </c:scatterChart>
      <c:valAx>
        <c:axId val="6292838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4518"/>
        <c:crosses val="autoZero"/>
        <c:crossBetween val="midCat"/>
        <c:dispUnits/>
      </c:valAx>
      <c:valAx>
        <c:axId val="29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838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#7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475"/>
          <c:w val="0.941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#7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Tables'!$O$7:$O$107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Tables'!$N$7:$N$107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4034071"/>
        <c:axId val="39435728"/>
      </c:scatterChart>
      <c:valAx>
        <c:axId val="640340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728"/>
        <c:crosses val="autoZero"/>
        <c:crossBetween val="midCat"/>
        <c:dispUnits/>
      </c:valAx>
      <c:valAx>
        <c:axId val="39435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07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COMPRESSOR #8</a:t>
            </a:r>
          </a:p>
        </c:rich>
      </c:tx>
      <c:layout>
        <c:manualLayout>
          <c:xMode val="factor"/>
          <c:yMode val="factor"/>
          <c:x val="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55"/>
          <c:w val="0.94475"/>
          <c:h val="0.90175"/>
        </c:manualLayout>
      </c:layout>
      <c:scatterChart>
        <c:scatterStyle val="line"/>
        <c:varyColors val="0"/>
        <c:ser>
          <c:idx val="0"/>
          <c:order val="0"/>
          <c:tx>
            <c:v>COMPRESSOR #8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'Outputs - Tables'!$Q$7:$Q$107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'Outputs - Tables'!$P$7:$P$107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19377233"/>
        <c:axId val="40177370"/>
      </c:scatterChart>
      <c:valAx>
        <c:axId val="1937723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CFM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 val="autoZero"/>
        <c:crossBetween val="midCat"/>
        <c:dispUnits/>
      </c:valAx>
      <c:valAx>
        <c:axId val="4017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Full Load KW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10</xdr:col>
      <xdr:colOff>714375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90575" y="790575"/>
        <a:ext cx="75438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21</xdr:col>
      <xdr:colOff>676275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9144000" y="781050"/>
        <a:ext cx="753427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685800</xdr:colOff>
      <xdr:row>65</xdr:row>
      <xdr:rowOff>133350</xdr:rowOff>
    </xdr:to>
    <xdr:graphicFrame>
      <xdr:nvGraphicFramePr>
        <xdr:cNvPr id="3" name="Chart 3"/>
        <xdr:cNvGraphicFramePr/>
      </xdr:nvGraphicFramePr>
      <xdr:xfrm>
        <a:off x="762000" y="7181850"/>
        <a:ext cx="7543800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21</xdr:col>
      <xdr:colOff>676275</xdr:colOff>
      <xdr:row>65</xdr:row>
      <xdr:rowOff>142875</xdr:rowOff>
    </xdr:to>
    <xdr:graphicFrame>
      <xdr:nvGraphicFramePr>
        <xdr:cNvPr id="4" name="Chart 4"/>
        <xdr:cNvGraphicFramePr/>
      </xdr:nvGraphicFramePr>
      <xdr:xfrm>
        <a:off x="9144000" y="7181850"/>
        <a:ext cx="7534275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10</xdr:col>
      <xdr:colOff>685800</xdr:colOff>
      <xdr:row>97</xdr:row>
      <xdr:rowOff>133350</xdr:rowOff>
    </xdr:to>
    <xdr:graphicFrame>
      <xdr:nvGraphicFramePr>
        <xdr:cNvPr id="5" name="Chart 5"/>
        <xdr:cNvGraphicFramePr/>
      </xdr:nvGraphicFramePr>
      <xdr:xfrm>
        <a:off x="762000" y="13582650"/>
        <a:ext cx="7543800" cy="613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67</xdr:row>
      <xdr:rowOff>0</xdr:rowOff>
    </xdr:from>
    <xdr:to>
      <xdr:col>21</xdr:col>
      <xdr:colOff>676275</xdr:colOff>
      <xdr:row>97</xdr:row>
      <xdr:rowOff>142875</xdr:rowOff>
    </xdr:to>
    <xdr:graphicFrame>
      <xdr:nvGraphicFramePr>
        <xdr:cNvPr id="6" name="Chart 6"/>
        <xdr:cNvGraphicFramePr/>
      </xdr:nvGraphicFramePr>
      <xdr:xfrm>
        <a:off x="9144000" y="13582650"/>
        <a:ext cx="7534275" cy="614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10</xdr:col>
      <xdr:colOff>685800</xdr:colOff>
      <xdr:row>130</xdr:row>
      <xdr:rowOff>133350</xdr:rowOff>
    </xdr:to>
    <xdr:graphicFrame>
      <xdr:nvGraphicFramePr>
        <xdr:cNvPr id="7" name="Chart 7"/>
        <xdr:cNvGraphicFramePr/>
      </xdr:nvGraphicFramePr>
      <xdr:xfrm>
        <a:off x="762000" y="20183475"/>
        <a:ext cx="7543800" cy="613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100</xdr:row>
      <xdr:rowOff>0</xdr:rowOff>
    </xdr:from>
    <xdr:to>
      <xdr:col>21</xdr:col>
      <xdr:colOff>676275</xdr:colOff>
      <xdr:row>130</xdr:row>
      <xdr:rowOff>142875</xdr:rowOff>
    </xdr:to>
    <xdr:graphicFrame>
      <xdr:nvGraphicFramePr>
        <xdr:cNvPr id="8" name="Chart 8"/>
        <xdr:cNvGraphicFramePr/>
      </xdr:nvGraphicFramePr>
      <xdr:xfrm>
        <a:off x="9144000" y="20183475"/>
        <a:ext cx="7534275" cy="614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H31"/>
  <sheetViews>
    <sheetView tabSelected="1" zoomScalePageLayoutView="0" workbookViewId="0" topLeftCell="A1">
      <selection activeCell="A1" sqref="A1"/>
    </sheetView>
  </sheetViews>
  <sheetFormatPr defaultColWidth="10.21484375" defaultRowHeight="15.75"/>
  <cols>
    <col min="1" max="1" width="1.66796875" style="0" customWidth="1"/>
    <col min="2" max="2" width="5.99609375" style="0" customWidth="1"/>
    <col min="3" max="3" width="32.77734375" style="0" bestFit="1" customWidth="1"/>
    <col min="4" max="11" width="15.6640625" style="0" customWidth="1"/>
    <col min="12" max="12" width="44.21484375" style="0" hidden="1" customWidth="1"/>
    <col min="13" max="13" width="8.6640625" style="0" customWidth="1"/>
    <col min="14" max="17" width="25.6640625" style="0" customWidth="1"/>
    <col min="18" max="18" width="8.6640625" style="0" customWidth="1"/>
    <col min="19" max="19" width="54.99609375" style="0" customWidth="1"/>
    <col min="20" max="20" width="7.77734375" style="0" customWidth="1"/>
    <col min="21" max="21" width="20.10546875" style="0" customWidth="1"/>
    <col min="22" max="23" width="25.6640625" style="0" customWidth="1"/>
    <col min="24" max="30" width="25.6640625" style="152" customWidth="1"/>
    <col min="31" max="34" width="25.6640625" style="151" customWidth="1"/>
    <col min="35" max="35" width="17.4453125" style="151" customWidth="1"/>
    <col min="36" max="36" width="13.10546875" style="151" customWidth="1"/>
    <col min="37" max="40" width="10.21484375" style="151" customWidth="1"/>
    <col min="41" max="41" width="17.4453125" style="151" customWidth="1"/>
    <col min="42" max="43" width="10.21484375" style="151" customWidth="1"/>
    <col min="44" max="50" width="10.77734375" style="151" customWidth="1"/>
    <col min="51" max="54" width="12.21484375" style="151" customWidth="1"/>
    <col min="55" max="55" width="10.77734375" style="151" customWidth="1"/>
    <col min="56" max="63" width="10.21484375" style="151" customWidth="1"/>
  </cols>
  <sheetData>
    <row r="1" spans="1:12" ht="23.25">
      <c r="A1" s="2"/>
      <c r="B1" s="209" t="s">
        <v>22</v>
      </c>
      <c r="C1" s="210"/>
      <c r="D1" s="210"/>
      <c r="E1" s="210"/>
      <c r="F1" s="210"/>
      <c r="G1" s="210"/>
      <c r="H1" s="210"/>
      <c r="I1" s="207"/>
      <c r="J1" s="207"/>
      <c r="K1" s="208"/>
      <c r="L1" s="188"/>
    </row>
    <row r="2" spans="1:28" ht="18">
      <c r="A2" s="2"/>
      <c r="B2" s="2"/>
      <c r="C2" s="2"/>
      <c r="E2" s="3"/>
      <c r="F2" s="3"/>
      <c r="H2" s="3"/>
      <c r="I2" s="3"/>
      <c r="J2" s="3"/>
      <c r="K2" s="3"/>
      <c r="L2" s="188"/>
      <c r="AB2" s="158"/>
    </row>
    <row r="3" spans="1:55" ht="26.25">
      <c r="A3" s="2"/>
      <c r="B3" s="1" t="s">
        <v>17</v>
      </c>
      <c r="C3" s="2"/>
      <c r="D3" s="3"/>
      <c r="E3" s="3"/>
      <c r="F3" s="3"/>
      <c r="H3" s="3"/>
      <c r="I3" s="3"/>
      <c r="J3" s="3"/>
      <c r="K3" s="3"/>
      <c r="L3" s="182" t="s">
        <v>21</v>
      </c>
      <c r="AB3" s="158"/>
      <c r="BB3" s="153"/>
      <c r="BC3" s="153"/>
    </row>
    <row r="4" spans="1:23" ht="24.75" customHeight="1">
      <c r="A4" s="2"/>
      <c r="B4" s="1" t="s">
        <v>66</v>
      </c>
      <c r="C4" s="2"/>
      <c r="D4" s="3"/>
      <c r="E4" s="3"/>
      <c r="F4" s="4"/>
      <c r="H4" s="3"/>
      <c r="I4" s="3"/>
      <c r="J4" s="3"/>
      <c r="K4" s="3"/>
      <c r="L4" s="183" t="s">
        <v>20</v>
      </c>
      <c r="W4" s="159"/>
    </row>
    <row r="5" spans="1:55" ht="24.75" customHeight="1">
      <c r="A5" s="2"/>
      <c r="B5" s="5"/>
      <c r="C5" s="2"/>
      <c r="D5" s="3"/>
      <c r="E5" s="3"/>
      <c r="F5" s="3"/>
      <c r="H5" s="3"/>
      <c r="I5" s="3"/>
      <c r="J5" s="3"/>
      <c r="K5" s="3"/>
      <c r="L5" s="183" t="s">
        <v>19</v>
      </c>
      <c r="W5" s="151"/>
      <c r="AQ5" s="154"/>
      <c r="AR5" s="157"/>
      <c r="AS5" s="157"/>
      <c r="AT5" s="157"/>
      <c r="AU5" s="157"/>
      <c r="AV5" s="157"/>
      <c r="AW5" s="157"/>
      <c r="AX5" s="157"/>
      <c r="BC5" s="157"/>
    </row>
    <row r="6" spans="1:55" ht="24.75" customHeight="1">
      <c r="A6" s="3"/>
      <c r="B6" s="200" t="s">
        <v>157</v>
      </c>
      <c r="C6" s="201"/>
      <c r="D6" s="3"/>
      <c r="E6" s="3"/>
      <c r="F6" s="3"/>
      <c r="H6" s="3"/>
      <c r="I6" s="3"/>
      <c r="J6" s="3"/>
      <c r="K6" s="3"/>
      <c r="W6" s="151"/>
      <c r="BC6" s="156"/>
    </row>
    <row r="7" spans="1:55" ht="24.75" customHeight="1" thickBot="1">
      <c r="A7" s="3"/>
      <c r="B7" s="202"/>
      <c r="C7" s="202"/>
      <c r="D7" s="109" t="s">
        <v>121</v>
      </c>
      <c r="E7" s="109" t="s">
        <v>122</v>
      </c>
      <c r="F7" s="109" t="s">
        <v>123</v>
      </c>
      <c r="G7" s="109" t="s">
        <v>124</v>
      </c>
      <c r="H7" s="109" t="s">
        <v>23</v>
      </c>
      <c r="I7" s="109" t="s">
        <v>24</v>
      </c>
      <c r="J7" s="109" t="s">
        <v>25</v>
      </c>
      <c r="K7" s="109" t="s">
        <v>26</v>
      </c>
      <c r="L7" s="184" t="s">
        <v>13</v>
      </c>
      <c r="N7" s="212"/>
      <c r="W7" s="151"/>
      <c r="BB7" s="159"/>
      <c r="BC7" s="158"/>
    </row>
    <row r="8" spans="1:55" ht="18">
      <c r="A8" s="3"/>
      <c r="B8" s="6"/>
      <c r="C8" s="113" t="s">
        <v>156</v>
      </c>
      <c r="D8" s="144" t="s">
        <v>14</v>
      </c>
      <c r="E8" s="144" t="s">
        <v>14</v>
      </c>
      <c r="F8" s="144"/>
      <c r="G8" s="144"/>
      <c r="H8" s="144"/>
      <c r="I8" s="144"/>
      <c r="J8" s="144"/>
      <c r="K8" s="144"/>
      <c r="L8" s="185"/>
      <c r="N8" s="212"/>
      <c r="W8" s="151"/>
      <c r="BB8" s="159"/>
      <c r="BC8" s="159"/>
    </row>
    <row r="9" spans="1:55" ht="18">
      <c r="A9" s="3"/>
      <c r="B9" s="6" t="s">
        <v>68</v>
      </c>
      <c r="C9" s="113" t="s">
        <v>109</v>
      </c>
      <c r="D9" s="120" t="s">
        <v>15</v>
      </c>
      <c r="E9" s="120" t="s">
        <v>18</v>
      </c>
      <c r="F9" s="120"/>
      <c r="G9" s="120"/>
      <c r="H9" s="120"/>
      <c r="I9" s="120"/>
      <c r="J9" s="120"/>
      <c r="K9" s="120"/>
      <c r="L9" s="186" t="s">
        <v>92</v>
      </c>
      <c r="N9" s="212"/>
      <c r="W9" s="151"/>
      <c r="BB9" s="159"/>
      <c r="BC9" s="159"/>
    </row>
    <row r="10" spans="1:55" ht="18">
      <c r="A10" s="3"/>
      <c r="B10" s="6" t="s">
        <v>69</v>
      </c>
      <c r="C10" s="113" t="s">
        <v>101</v>
      </c>
      <c r="D10" s="120" t="s">
        <v>16</v>
      </c>
      <c r="E10" s="119" t="s">
        <v>165</v>
      </c>
      <c r="F10" s="120"/>
      <c r="G10" s="120"/>
      <c r="H10" s="120"/>
      <c r="I10" s="120"/>
      <c r="J10" s="120"/>
      <c r="K10" s="119"/>
      <c r="L10" s="186" t="s">
        <v>158</v>
      </c>
      <c r="N10" s="212"/>
      <c r="W10" s="151"/>
      <c r="BB10" s="159"/>
      <c r="BC10" s="159"/>
    </row>
    <row r="11" spans="1:55" ht="18">
      <c r="A11" s="3"/>
      <c r="B11" s="6" t="s">
        <v>70</v>
      </c>
      <c r="C11" s="113" t="s">
        <v>102</v>
      </c>
      <c r="D11" s="120">
        <v>1070</v>
      </c>
      <c r="E11" s="120">
        <v>2020</v>
      </c>
      <c r="F11" s="120"/>
      <c r="G11" s="120"/>
      <c r="H11" s="120"/>
      <c r="I11" s="120"/>
      <c r="J11" s="120"/>
      <c r="K11" s="120"/>
      <c r="L11" s="186" t="s">
        <v>161</v>
      </c>
      <c r="N11" s="212"/>
      <c r="W11" s="151"/>
      <c r="BB11" s="159"/>
      <c r="BC11" s="159"/>
    </row>
    <row r="12" spans="1:55" ht="18">
      <c r="A12" s="3"/>
      <c r="B12" s="6" t="s">
        <v>71</v>
      </c>
      <c r="C12" s="113" t="s">
        <v>163</v>
      </c>
      <c r="D12" s="120">
        <v>125</v>
      </c>
      <c r="E12" s="120">
        <v>125</v>
      </c>
      <c r="F12" s="120"/>
      <c r="G12" s="120"/>
      <c r="H12" s="120"/>
      <c r="I12" s="120"/>
      <c r="J12" s="120"/>
      <c r="K12" s="120"/>
      <c r="L12" s="186" t="s">
        <v>91</v>
      </c>
      <c r="N12" s="212"/>
      <c r="W12" s="151"/>
      <c r="BA12" s="156"/>
      <c r="BB12" s="156"/>
      <c r="BC12" s="156"/>
    </row>
    <row r="13" spans="1:55" ht="18">
      <c r="A13" s="3"/>
      <c r="B13" s="6" t="s">
        <v>72</v>
      </c>
      <c r="C13" s="113" t="s">
        <v>110</v>
      </c>
      <c r="D13" s="120">
        <v>250</v>
      </c>
      <c r="E13" s="120">
        <v>394</v>
      </c>
      <c r="F13" s="120"/>
      <c r="G13" s="120"/>
      <c r="H13" s="120"/>
      <c r="I13" s="120"/>
      <c r="J13" s="120"/>
      <c r="K13" s="120"/>
      <c r="L13" s="211" t="s">
        <v>174</v>
      </c>
      <c r="N13" s="212"/>
      <c r="W13" s="151"/>
      <c r="AX13" s="156"/>
      <c r="AY13" s="156"/>
      <c r="BA13" s="156"/>
      <c r="BB13" s="156"/>
      <c r="BC13" s="156"/>
    </row>
    <row r="14" spans="1:55" ht="18">
      <c r="A14" s="3"/>
      <c r="B14" s="6" t="s">
        <v>73</v>
      </c>
      <c r="C14" s="113" t="s">
        <v>111</v>
      </c>
      <c r="D14" s="121">
        <v>0.941</v>
      </c>
      <c r="E14" s="121">
        <v>0.958</v>
      </c>
      <c r="F14" s="121"/>
      <c r="G14" s="121"/>
      <c r="H14" s="121"/>
      <c r="I14" s="121"/>
      <c r="J14" s="121"/>
      <c r="K14" s="121"/>
      <c r="L14" s="186" t="s">
        <v>67</v>
      </c>
      <c r="N14" s="212"/>
      <c r="W14" s="151"/>
      <c r="AX14" s="156"/>
      <c r="AY14" s="156"/>
      <c r="AZ14" s="155"/>
      <c r="BA14" s="155"/>
      <c r="BB14" s="155"/>
      <c r="BC14" s="155"/>
    </row>
    <row r="15" spans="1:60" ht="18">
      <c r="A15" s="3"/>
      <c r="B15" s="6" t="s">
        <v>74</v>
      </c>
      <c r="C15" s="113" t="s">
        <v>112</v>
      </c>
      <c r="D15" s="122">
        <v>0</v>
      </c>
      <c r="E15" s="122">
        <v>0</v>
      </c>
      <c r="F15" s="122"/>
      <c r="G15" s="122"/>
      <c r="H15" s="122"/>
      <c r="I15" s="122"/>
      <c r="J15" s="122"/>
      <c r="K15" s="122"/>
      <c r="L15" s="186" t="s">
        <v>160</v>
      </c>
      <c r="N15" s="212"/>
      <c r="W15" s="151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1" thickBot="1">
      <c r="A16" s="3"/>
      <c r="B16" s="6" t="s">
        <v>75</v>
      </c>
      <c r="C16" s="113" t="s">
        <v>103</v>
      </c>
      <c r="D16" s="121">
        <v>0</v>
      </c>
      <c r="E16" s="121">
        <v>0</v>
      </c>
      <c r="F16" s="121"/>
      <c r="G16" s="121"/>
      <c r="H16" s="121"/>
      <c r="I16" s="121"/>
      <c r="J16" s="121"/>
      <c r="K16" s="121"/>
      <c r="L16" s="187" t="s">
        <v>159</v>
      </c>
      <c r="N16" s="212"/>
      <c r="S16" s="191"/>
      <c r="T16" s="191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20.25">
      <c r="A17" s="3"/>
      <c r="B17" s="6" t="s">
        <v>76</v>
      </c>
      <c r="C17" s="113" t="s">
        <v>104</v>
      </c>
      <c r="D17" s="123">
        <v>49</v>
      </c>
      <c r="E17" s="123">
        <v>0</v>
      </c>
      <c r="F17" s="123"/>
      <c r="G17" s="123"/>
      <c r="H17" s="123"/>
      <c r="I17" s="123"/>
      <c r="J17" s="123"/>
      <c r="K17" s="123"/>
      <c r="N17" s="212"/>
      <c r="S17" s="191"/>
      <c r="T17" s="191"/>
      <c r="U17" s="191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20.25">
      <c r="A18" s="3"/>
      <c r="B18" s="6" t="s">
        <v>77</v>
      </c>
      <c r="C18" s="113" t="s">
        <v>105</v>
      </c>
      <c r="D18" s="123">
        <v>200.5</v>
      </c>
      <c r="E18" s="123">
        <v>331</v>
      </c>
      <c r="F18" s="123"/>
      <c r="G18" s="123"/>
      <c r="H18" s="123"/>
      <c r="I18" s="123"/>
      <c r="J18" s="123"/>
      <c r="K18" s="123"/>
      <c r="N18" s="212"/>
      <c r="S18" s="191"/>
      <c r="T18" s="191"/>
      <c r="U18" s="191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1" thickBot="1">
      <c r="A19" s="3"/>
      <c r="B19" s="115" t="s">
        <v>78</v>
      </c>
      <c r="C19" s="116" t="s">
        <v>164</v>
      </c>
      <c r="D19" s="223">
        <f>D18/D11*100</f>
        <v>18.738317757009344</v>
      </c>
      <c r="E19" s="223">
        <f>E18/E11*100</f>
        <v>16.386138613861387</v>
      </c>
      <c r="F19" s="223"/>
      <c r="G19" s="223"/>
      <c r="H19" s="223"/>
      <c r="I19" s="223"/>
      <c r="J19" s="223"/>
      <c r="K19" s="227"/>
      <c r="N19" s="212"/>
      <c r="S19" s="191"/>
      <c r="T19" s="191"/>
      <c r="U19" s="191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0.25">
      <c r="A20" s="3"/>
      <c r="B20" s="117" t="s">
        <v>79</v>
      </c>
      <c r="C20" s="118" t="s">
        <v>106</v>
      </c>
      <c r="D20" s="124" t="s">
        <v>91</v>
      </c>
      <c r="E20" s="124" t="s">
        <v>67</v>
      </c>
      <c r="F20" s="124"/>
      <c r="G20" s="124"/>
      <c r="H20" s="124"/>
      <c r="I20" s="124"/>
      <c r="J20" s="124"/>
      <c r="K20" s="119"/>
      <c r="N20" s="212"/>
      <c r="S20" s="191"/>
      <c r="T20" s="191"/>
      <c r="U20" s="191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20.25">
      <c r="A21" s="3"/>
      <c r="B21" s="6" t="s">
        <v>80</v>
      </c>
      <c r="C21" s="114" t="s">
        <v>152</v>
      </c>
      <c r="D21" s="222">
        <f>IF(D18=0,"",D17/D18)</f>
        <v>0.24438902743142144</v>
      </c>
      <c r="E21" s="222">
        <f>IF(E18=0,"",E17/E18)</f>
        <v>0</v>
      </c>
      <c r="F21" s="222"/>
      <c r="G21" s="222"/>
      <c r="H21" s="222"/>
      <c r="I21" s="222"/>
      <c r="J21" s="222"/>
      <c r="K21" s="222"/>
      <c r="N21" s="212"/>
      <c r="S21" s="191"/>
      <c r="T21" s="191"/>
      <c r="U21" s="191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20.25">
      <c r="A22" s="3"/>
      <c r="B22" s="8" t="s">
        <v>81</v>
      </c>
      <c r="C22" s="113" t="s">
        <v>107</v>
      </c>
      <c r="D22" s="119">
        <v>105</v>
      </c>
      <c r="E22" s="119">
        <v>119</v>
      </c>
      <c r="F22" s="119"/>
      <c r="G22" s="119"/>
      <c r="H22" s="119"/>
      <c r="I22" s="119"/>
      <c r="J22" s="119"/>
      <c r="K22" s="119"/>
      <c r="S22" s="191"/>
      <c r="T22" s="191"/>
      <c r="U22" s="191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20.25">
      <c r="A23" s="3"/>
      <c r="B23" s="6" t="s">
        <v>82</v>
      </c>
      <c r="C23" s="113" t="s">
        <v>108</v>
      </c>
      <c r="D23" s="119">
        <v>115</v>
      </c>
      <c r="E23" s="119">
        <v>121</v>
      </c>
      <c r="F23" s="119"/>
      <c r="G23" s="119"/>
      <c r="H23" s="119"/>
      <c r="I23" s="119"/>
      <c r="J23" s="119"/>
      <c r="K23" s="119"/>
      <c r="S23" s="191"/>
      <c r="T23" s="191"/>
      <c r="U23" s="191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20.25">
      <c r="A24" s="3"/>
      <c r="B24" s="6" t="s">
        <v>83</v>
      </c>
      <c r="C24" s="113" t="s">
        <v>153</v>
      </c>
      <c r="D24" s="224">
        <f>AVERAGE(D22:D23)</f>
        <v>110</v>
      </c>
      <c r="E24" s="224">
        <f>AVERAGE(E22:E23)</f>
        <v>120</v>
      </c>
      <c r="F24" s="224"/>
      <c r="G24" s="224"/>
      <c r="H24" s="224"/>
      <c r="I24" s="224"/>
      <c r="J24" s="224"/>
      <c r="K24" s="224"/>
      <c r="S24" s="191"/>
      <c r="T24" s="191"/>
      <c r="U24" s="191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21" ht="21" thickBot="1">
      <c r="A25" s="3"/>
      <c r="B25" s="6" t="s">
        <v>84</v>
      </c>
      <c r="C25" s="113" t="s">
        <v>155</v>
      </c>
      <c r="D25" s="119">
        <v>2900</v>
      </c>
      <c r="E25" s="119">
        <v>2900</v>
      </c>
      <c r="F25" s="119"/>
      <c r="G25" s="119"/>
      <c r="H25" s="119"/>
      <c r="I25" s="119"/>
      <c r="J25" s="119"/>
      <c r="K25" s="119"/>
      <c r="L25" s="184" t="s">
        <v>179</v>
      </c>
      <c r="S25" s="191"/>
      <c r="T25" s="191"/>
      <c r="U25" s="191"/>
    </row>
    <row r="26" spans="1:21" ht="20.25">
      <c r="A26" s="3"/>
      <c r="B26" s="6" t="s">
        <v>85</v>
      </c>
      <c r="C26" s="113" t="s">
        <v>154</v>
      </c>
      <c r="D26" s="120">
        <v>10</v>
      </c>
      <c r="E26" s="120">
        <v>0</v>
      </c>
      <c r="F26" s="120"/>
      <c r="G26" s="120"/>
      <c r="H26" s="120"/>
      <c r="I26" s="120"/>
      <c r="J26" s="120"/>
      <c r="K26" s="120"/>
      <c r="L26" s="225" t="s">
        <v>177</v>
      </c>
      <c r="S26" s="191"/>
      <c r="T26" s="191"/>
      <c r="U26" s="191"/>
    </row>
    <row r="27" spans="1:12" ht="18.75" thickBot="1">
      <c r="A27" s="3"/>
      <c r="B27" s="217" t="s">
        <v>176</v>
      </c>
      <c r="C27" s="216" t="s">
        <v>175</v>
      </c>
      <c r="D27" s="120" t="s">
        <v>178</v>
      </c>
      <c r="E27" s="120" t="s">
        <v>178</v>
      </c>
      <c r="F27" s="120"/>
      <c r="G27" s="120"/>
      <c r="H27" s="120"/>
      <c r="I27" s="120"/>
      <c r="J27" s="120"/>
      <c r="K27" s="120"/>
      <c r="L27" s="226" t="s">
        <v>178</v>
      </c>
    </row>
    <row r="28" spans="1:16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218"/>
      <c r="M28" s="3"/>
      <c r="N28" s="3"/>
      <c r="O28" s="3"/>
      <c r="P28" s="3"/>
    </row>
    <row r="29" spans="1:16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18"/>
      <c r="M29" s="3"/>
      <c r="N29" s="3"/>
      <c r="O29" s="3"/>
      <c r="P29" s="3"/>
    </row>
    <row r="30" spans="1:16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conditionalFormatting sqref="D28:E28">
    <cfRule type="expression" priority="11" dxfId="0" stopIfTrue="1">
      <formula>IF(COUNTA(D$28:D$30)&gt;0,SUM(D$28:D$30)&lt;&gt;1,FALSE)</formula>
    </cfRule>
  </conditionalFormatting>
  <conditionalFormatting sqref="K28">
    <cfRule type="expression" priority="1" dxfId="0" stopIfTrue="1">
      <formula>IF(COUNTA(K$28:K$30)&gt;0,SUM(K$28:K$30)&lt;&gt;1,FALSE)</formula>
    </cfRule>
  </conditionalFormatting>
  <dataValidations count="7">
    <dataValidation allowBlank="1" showInputMessage="1" showErrorMessage="1" promptTitle="Timeout Delay" prompt="&#10;Compressor idles for xx minutes before it shuts off." sqref="D26:K26"/>
    <dataValidation allowBlank="1" showInputMessage="1" showErrorMessage="1" promptTitle="Off-Load Load Factor" prompt="&#10;Calculated as C10 / C11. &#10;This may be low for field value.  If you have a better number Enter it here.&#10;&#10;Original formula = C10 / C11" sqref="D21:K21"/>
    <dataValidation allowBlank="1" showInputMessage="1" showErrorMessage="1" promptTitle="Avg. Compressor Pressure" prompt="&#10;Average of C16 and C17 or&#10;input an observed value." sqref="D24:K24"/>
    <dataValidation allowBlank="1" showInputMessage="1" showErrorMessage="1" prompt="Low pressure set point" sqref="D22:K22"/>
    <dataValidation allowBlank="1" showInputMessage="1" showErrorMessage="1" prompt="High pressure set point" sqref="D23:K23"/>
    <dataValidation type="list" allowBlank="1" showInputMessage="1" showErrorMessage="1" sqref="D20:K20">
      <formula1>$L$8:$L$16</formula1>
    </dataValidation>
    <dataValidation type="list" allowBlank="1" showInputMessage="1" showErrorMessage="1" sqref="D27:K27">
      <formula1>$L$26:$L$27</formula1>
    </dataValidation>
  </dataValidations>
  <printOptions horizontalCentered="1" verticalCentered="1"/>
  <pageMargins left="0.5" right="0.5" top="0.5" bottom="0.5" header="0.5" footer="0.5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2:11" ht="30">
      <c r="B1" s="230" t="s">
        <v>180</v>
      </c>
      <c r="C1" s="231"/>
      <c r="D1" s="231"/>
      <c r="E1" s="231"/>
      <c r="F1" s="231"/>
      <c r="G1" s="231"/>
      <c r="H1" s="231"/>
      <c r="I1" s="231"/>
      <c r="J1" s="231"/>
      <c r="K1" s="2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W444"/>
  <sheetViews>
    <sheetView zoomScalePageLayoutView="0" workbookViewId="0" topLeftCell="A1">
      <selection activeCell="A1" sqref="A1"/>
    </sheetView>
  </sheetViews>
  <sheetFormatPr defaultColWidth="9.99609375" defaultRowHeight="15.75"/>
  <cols>
    <col min="1" max="1" width="4.3359375" style="0" customWidth="1"/>
    <col min="2" max="51" width="9.77734375" style="0" customWidth="1"/>
    <col min="52" max="58" width="9.6640625" style="0" customWidth="1"/>
    <col min="59" max="59" width="9.99609375" style="0" customWidth="1"/>
    <col min="60" max="60" width="14.77734375" style="0" customWidth="1"/>
    <col min="61" max="61" width="20.3359375" style="0" bestFit="1" customWidth="1"/>
  </cols>
  <sheetData>
    <row r="1" spans="1:42" ht="30">
      <c r="A1" s="83"/>
      <c r="B1" s="230" t="s">
        <v>180</v>
      </c>
      <c r="C1" s="231"/>
      <c r="D1" s="231"/>
      <c r="E1" s="231"/>
      <c r="F1" s="231"/>
      <c r="G1" s="231"/>
      <c r="H1" s="231"/>
      <c r="I1" s="231"/>
      <c r="J1" s="231"/>
      <c r="K1" s="231"/>
      <c r="L1" s="232"/>
      <c r="M1" s="232"/>
      <c r="N1" s="232"/>
      <c r="O1" s="232"/>
      <c r="P1" s="233"/>
      <c r="Q1" s="232"/>
      <c r="R1" s="83"/>
      <c r="AP1" s="83"/>
    </row>
    <row r="2" ht="18" customHeight="1">
      <c r="AP2" s="83"/>
    </row>
    <row r="3" ht="18" customHeight="1">
      <c r="AP3" s="83"/>
    </row>
    <row r="4" spans="2:42" ht="18" customHeight="1">
      <c r="B4" s="195" t="s">
        <v>121</v>
      </c>
      <c r="C4" s="195"/>
      <c r="D4" s="195" t="s">
        <v>122</v>
      </c>
      <c r="E4" s="195"/>
      <c r="F4" s="195" t="s">
        <v>123</v>
      </c>
      <c r="G4" s="195"/>
      <c r="H4" s="195" t="s">
        <v>124</v>
      </c>
      <c r="I4" s="195"/>
      <c r="J4" s="195" t="s">
        <v>23</v>
      </c>
      <c r="K4" s="195"/>
      <c r="L4" s="195" t="s">
        <v>24</v>
      </c>
      <c r="M4" s="195"/>
      <c r="N4" s="195" t="s">
        <v>25</v>
      </c>
      <c r="O4" s="195"/>
      <c r="P4" s="195" t="s">
        <v>26</v>
      </c>
      <c r="Q4" s="195"/>
      <c r="AP4" s="9"/>
    </row>
    <row r="5" spans="2:42" ht="18" customHeight="1">
      <c r="B5" s="194" t="s">
        <v>113</v>
      </c>
      <c r="C5" s="194" t="s">
        <v>125</v>
      </c>
      <c r="D5" s="194" t="s">
        <v>113</v>
      </c>
      <c r="E5" s="194" t="s">
        <v>125</v>
      </c>
      <c r="F5" s="194" t="s">
        <v>113</v>
      </c>
      <c r="G5" s="194" t="s">
        <v>125</v>
      </c>
      <c r="H5" s="194" t="s">
        <v>113</v>
      </c>
      <c r="I5" s="194" t="s">
        <v>125</v>
      </c>
      <c r="J5" s="194" t="s">
        <v>113</v>
      </c>
      <c r="K5" s="194" t="s">
        <v>125</v>
      </c>
      <c r="L5" s="194" t="s">
        <v>113</v>
      </c>
      <c r="M5" s="194" t="s">
        <v>125</v>
      </c>
      <c r="N5" s="194" t="s">
        <v>113</v>
      </c>
      <c r="O5" s="194" t="s">
        <v>125</v>
      </c>
      <c r="P5" s="194" t="s">
        <v>113</v>
      </c>
      <c r="Q5" s="194" t="s">
        <v>125</v>
      </c>
      <c r="AP5" s="9"/>
    </row>
    <row r="6" spans="2:42" ht="18" customHeight="1">
      <c r="B6" s="141">
        <v>0</v>
      </c>
      <c r="C6" s="193">
        <v>0</v>
      </c>
      <c r="D6" s="141">
        <v>0</v>
      </c>
      <c r="E6" s="193">
        <v>0</v>
      </c>
      <c r="F6" s="141">
        <v>0</v>
      </c>
      <c r="G6" s="193">
        <v>0</v>
      </c>
      <c r="H6" s="141">
        <v>0</v>
      </c>
      <c r="I6" s="193">
        <v>0</v>
      </c>
      <c r="J6" s="141">
        <v>0</v>
      </c>
      <c r="K6" s="193">
        <v>0</v>
      </c>
      <c r="L6" s="141">
        <v>0</v>
      </c>
      <c r="M6" s="193">
        <v>0</v>
      </c>
      <c r="N6" s="141">
        <v>0</v>
      </c>
      <c r="O6" s="193">
        <v>0</v>
      </c>
      <c r="P6" s="141">
        <v>0</v>
      </c>
      <c r="Q6" s="193">
        <v>0</v>
      </c>
      <c r="AP6" s="9"/>
    </row>
    <row r="7" spans="2:42" ht="18" customHeight="1">
      <c r="B7" s="214">
        <f>CHOOSE('background calcs'!$L29,'background calcs'!L59,'background calcs'!L60,'background calcs'!L61,'background calcs'!L62,'background calcs'!L63,'background calcs'!L64,'background calcs'!L65,'background calcs'!L66,'background calcs'!L67)</f>
        <v>0.26803571460956277</v>
      </c>
      <c r="C7" s="213">
        <v>0</v>
      </c>
      <c r="D7" s="214">
        <f>CHOOSE('background calcs'!$L77,'background calcs'!L107,'background calcs'!L108,'background calcs'!L109,'background calcs'!L110,'background calcs'!L111,'background calcs'!L112,'background calcs'!L113,'background calcs'!L114,'background calcs'!L115)</f>
        <v>0</v>
      </c>
      <c r="E7" s="213">
        <v>0</v>
      </c>
      <c r="F7" s="214">
        <f>CHOOSE('background calcs'!$L125,'background calcs'!L155,'background calcs'!L156,'background calcs'!L157,'background calcs'!L158,'background calcs'!L159,'background calcs'!L160,'background calcs'!L161,'background calcs'!L162,'background calcs'!L163)</f>
        <v>0</v>
      </c>
      <c r="G7" s="213">
        <v>0</v>
      </c>
      <c r="H7" s="214">
        <f>CHOOSE('background calcs'!$L173,'background calcs'!L203,'background calcs'!L204,'background calcs'!L205,'background calcs'!L206,'background calcs'!L207,'background calcs'!L208,'background calcs'!L209,'background calcs'!L210,'background calcs'!L211)</f>
        <v>0</v>
      </c>
      <c r="I7" s="213">
        <v>0</v>
      </c>
      <c r="J7" s="214">
        <f>CHOOSE('background calcs'!$L221,'background calcs'!L251,'background calcs'!L252,'background calcs'!L253,'background calcs'!L254,'background calcs'!L255,'background calcs'!L256,'background calcs'!L257,'background calcs'!L258,'background calcs'!L259)</f>
        <v>0</v>
      </c>
      <c r="K7" s="213">
        <v>0</v>
      </c>
      <c r="L7" s="214">
        <f>CHOOSE('background calcs'!$L269,'background calcs'!L299,'background calcs'!L300,'background calcs'!L301,'background calcs'!L302,'background calcs'!L303,'background calcs'!L304,'background calcs'!L305,'background calcs'!L306,'background calcs'!L307)</f>
        <v>0</v>
      </c>
      <c r="M7" s="213">
        <v>0</v>
      </c>
      <c r="N7" s="214">
        <f>CHOOSE('background calcs'!$L317,'background calcs'!L347,'background calcs'!L348,'background calcs'!L349,'background calcs'!L350,'background calcs'!L351,'background calcs'!L352,'background calcs'!L353,'background calcs'!L354,'background calcs'!L355)</f>
        <v>0</v>
      </c>
      <c r="O7" s="213">
        <v>0</v>
      </c>
      <c r="P7" s="214">
        <f>CHOOSE('background calcs'!$L$365,'background calcs'!L395,'background calcs'!L396,'background calcs'!L397,'background calcs'!L398,'background calcs'!L399,'background calcs'!L400,'background calcs'!L401,'background calcs'!L402,'background calcs'!L403)</f>
        <v>0</v>
      </c>
      <c r="Q7" s="213">
        <v>0</v>
      </c>
      <c r="AP7" s="9"/>
    </row>
    <row r="8" spans="2:42" ht="18" customHeight="1">
      <c r="B8" s="141">
        <f>B7+(B12-B7)/5</f>
        <v>0.28169070428081183</v>
      </c>
      <c r="C8" s="193">
        <v>0.01</v>
      </c>
      <c r="D8" s="141">
        <f>D7+(D12-D7)/5</f>
        <v>0.012034</v>
      </c>
      <c r="E8" s="193">
        <v>0.01</v>
      </c>
      <c r="F8" s="141">
        <f>F7+(F12-F7)/5</f>
        <v>0</v>
      </c>
      <c r="G8" s="193">
        <v>0.01</v>
      </c>
      <c r="H8" s="141">
        <f>H7+(H12-H7)/5</f>
        <v>0</v>
      </c>
      <c r="I8" s="193">
        <v>0.01</v>
      </c>
      <c r="J8" s="141">
        <f>J7+(J12-J7)/5</f>
        <v>0</v>
      </c>
      <c r="K8" s="193">
        <v>0.01</v>
      </c>
      <c r="L8" s="141">
        <f>L7+(L12-L7)/5</f>
        <v>0</v>
      </c>
      <c r="M8" s="193">
        <v>0.01</v>
      </c>
      <c r="N8" s="141">
        <f>N7+(N12-N7)/5</f>
        <v>0</v>
      </c>
      <c r="O8" s="193">
        <v>0.01</v>
      </c>
      <c r="P8" s="141">
        <f>P7+(P12-P7)/5</f>
        <v>0</v>
      </c>
      <c r="Q8" s="193">
        <v>0.01</v>
      </c>
      <c r="AP8" s="10"/>
    </row>
    <row r="9" spans="2:42" ht="18" customHeight="1">
      <c r="B9" s="141">
        <f>B8+(B12-B7)/5</f>
        <v>0.2953456939520609</v>
      </c>
      <c r="C9" s="193">
        <v>0.02</v>
      </c>
      <c r="D9" s="141">
        <f>D8+(D12-D7)/5</f>
        <v>0.024068</v>
      </c>
      <c r="E9" s="193">
        <v>0.02</v>
      </c>
      <c r="F9" s="141">
        <f>F8+(F12-F7)/5</f>
        <v>0</v>
      </c>
      <c r="G9" s="193">
        <v>0.02</v>
      </c>
      <c r="H9" s="141">
        <f>H8+(H12-H7)/5</f>
        <v>0</v>
      </c>
      <c r="I9" s="193">
        <v>0.02</v>
      </c>
      <c r="J9" s="141">
        <f>J8+(J12-J7)/5</f>
        <v>0</v>
      </c>
      <c r="K9" s="193">
        <v>0.02</v>
      </c>
      <c r="L9" s="141">
        <f>L8+(L12-L7)/5</f>
        <v>0</v>
      </c>
      <c r="M9" s="193">
        <v>0.02</v>
      </c>
      <c r="N9" s="141">
        <f>N8+(N12-N7)/5</f>
        <v>0</v>
      </c>
      <c r="O9" s="193">
        <v>0.02</v>
      </c>
      <c r="P9" s="141">
        <f>P8+(P12-P7)/5</f>
        <v>0</v>
      </c>
      <c r="Q9" s="193">
        <v>0.02</v>
      </c>
      <c r="AP9" s="10"/>
    </row>
    <row r="10" spans="2:42" ht="18" customHeight="1">
      <c r="B10" s="141">
        <f>B9+(B12-B7)/5</f>
        <v>0.30900068362330996</v>
      </c>
      <c r="C10" s="193">
        <v>0.03</v>
      </c>
      <c r="D10" s="141">
        <f>D9+(D12-D7)/5</f>
        <v>0.036101999999999995</v>
      </c>
      <c r="E10" s="193">
        <v>0.03</v>
      </c>
      <c r="F10" s="141">
        <f>F9+(F12-F7)/5</f>
        <v>0</v>
      </c>
      <c r="G10" s="193">
        <v>0.03</v>
      </c>
      <c r="H10" s="141">
        <f>H9+(H12-H7)/5</f>
        <v>0</v>
      </c>
      <c r="I10" s="193">
        <v>0.03</v>
      </c>
      <c r="J10" s="141">
        <f>J9+(J12-J7)/5</f>
        <v>0</v>
      </c>
      <c r="K10" s="193">
        <v>0.03</v>
      </c>
      <c r="L10" s="141">
        <f>L9+(L12-L7)/5</f>
        <v>0</v>
      </c>
      <c r="M10" s="193">
        <v>0.03</v>
      </c>
      <c r="N10" s="141">
        <f>N9+(N12-N7)/5</f>
        <v>0</v>
      </c>
      <c r="O10" s="193">
        <v>0.03</v>
      </c>
      <c r="P10" s="141">
        <f>P9+(P12-P7)/5</f>
        <v>0</v>
      </c>
      <c r="Q10" s="193">
        <v>0.03</v>
      </c>
      <c r="AP10" s="10"/>
    </row>
    <row r="11" spans="2:42" ht="18" customHeight="1">
      <c r="B11" s="141">
        <f>B10+(B12-B7)/5</f>
        <v>0.322655673294559</v>
      </c>
      <c r="C11" s="193">
        <v>0.04</v>
      </c>
      <c r="D11" s="141">
        <f>D10+(D12-D7)/5</f>
        <v>0.048136</v>
      </c>
      <c r="E11" s="193">
        <v>0.04</v>
      </c>
      <c r="F11" s="141">
        <f>F10+(F12-F7)/5</f>
        <v>0</v>
      </c>
      <c r="G11" s="193">
        <v>0.04</v>
      </c>
      <c r="H11" s="141">
        <f>H10+(H12-H7)/5</f>
        <v>0</v>
      </c>
      <c r="I11" s="193">
        <v>0.04</v>
      </c>
      <c r="J11" s="141">
        <f>J10+(J12-J7)/5</f>
        <v>0</v>
      </c>
      <c r="K11" s="193">
        <v>0.04</v>
      </c>
      <c r="L11" s="141">
        <f>L10+(L12-L7)/5</f>
        <v>0</v>
      </c>
      <c r="M11" s="193">
        <v>0.04</v>
      </c>
      <c r="N11" s="141">
        <f>N10+(N12-N7)/5</f>
        <v>0</v>
      </c>
      <c r="O11" s="193">
        <v>0.04</v>
      </c>
      <c r="P11" s="141">
        <f>P10+(P12-P7)/5</f>
        <v>0</v>
      </c>
      <c r="Q11" s="193">
        <v>0.04</v>
      </c>
      <c r="AP11" s="10"/>
    </row>
    <row r="12" spans="2:42" ht="18" customHeight="1">
      <c r="B12" s="214">
        <f>CHOOSE('background calcs'!$L29,'background calcs'!M59,'background calcs'!M60,'background calcs'!M61,'background calcs'!M62,'background calcs'!M63,'background calcs'!M64,'background calcs'!M65,'background calcs'!M66,'background calcs'!M67)</f>
        <v>0.3363106629658081</v>
      </c>
      <c r="C12" s="213">
        <v>0.05</v>
      </c>
      <c r="D12" s="214">
        <f>CHOOSE('background calcs'!$L77,'background calcs'!M107,'background calcs'!M108,'background calcs'!M109,'background calcs'!M110,'background calcs'!M111,'background calcs'!M112,'background calcs'!M113,'background calcs'!M114,'background calcs'!M115)</f>
        <v>0.06017</v>
      </c>
      <c r="E12" s="213">
        <v>0.05</v>
      </c>
      <c r="F12" s="214">
        <f>CHOOSE('background calcs'!$L125,'background calcs'!M155,'background calcs'!M156,'background calcs'!M157,'background calcs'!M158,'background calcs'!M159,'background calcs'!M160,'background calcs'!M161,'background calcs'!M162,'background calcs'!M163)</f>
        <v>0</v>
      </c>
      <c r="G12" s="213">
        <v>0.05</v>
      </c>
      <c r="H12" s="214">
        <f>CHOOSE('background calcs'!$L173,'background calcs'!M203,'background calcs'!M204,'background calcs'!M205,'background calcs'!M206,'background calcs'!M207,'background calcs'!M208,'background calcs'!M209,'background calcs'!M210,'background calcs'!M211)</f>
        <v>0</v>
      </c>
      <c r="I12" s="213">
        <v>0.05</v>
      </c>
      <c r="J12" s="214">
        <f>CHOOSE('background calcs'!$L221,'background calcs'!M251,'background calcs'!M252,'background calcs'!M253,'background calcs'!M254,'background calcs'!M255,'background calcs'!M256,'background calcs'!M257,'background calcs'!M258,'background calcs'!M259)</f>
        <v>0</v>
      </c>
      <c r="K12" s="213">
        <v>0.05</v>
      </c>
      <c r="L12" s="214">
        <f>CHOOSE('background calcs'!$L269,'background calcs'!M299,'background calcs'!M300,'background calcs'!M301,'background calcs'!M302,'background calcs'!M303,'background calcs'!M304,'background calcs'!M305,'background calcs'!M306,'background calcs'!M307)</f>
        <v>0</v>
      </c>
      <c r="M12" s="213">
        <v>0.05</v>
      </c>
      <c r="N12" s="214">
        <f>CHOOSE('background calcs'!$L317,'background calcs'!M347,'background calcs'!M348,'background calcs'!M349,'background calcs'!M350,'background calcs'!M351,'background calcs'!M352,'background calcs'!M353,'background calcs'!M354,'background calcs'!M355)</f>
        <v>0</v>
      </c>
      <c r="O12" s="213">
        <v>0.05</v>
      </c>
      <c r="P12" s="214">
        <f>CHOOSE('background calcs'!$L$365,'background calcs'!M395,'background calcs'!M396,'background calcs'!M397,'background calcs'!M398,'background calcs'!M399,'background calcs'!M400,'background calcs'!M401,'background calcs'!M402,'background calcs'!M403)</f>
        <v>0</v>
      </c>
      <c r="Q12" s="213">
        <v>0.05</v>
      </c>
      <c r="AP12" s="10"/>
    </row>
    <row r="13" spans="2:61" ht="18" customHeight="1">
      <c r="B13" s="141">
        <f>B12+(B17-B12)/5</f>
        <v>0.34920443648312277</v>
      </c>
      <c r="C13" s="193">
        <v>0.06</v>
      </c>
      <c r="D13" s="141">
        <f>D12+(D17-D12)/5</f>
        <v>0.072204</v>
      </c>
      <c r="E13" s="193">
        <v>0.06</v>
      </c>
      <c r="F13" s="141">
        <f>F12+(F17-F12)/5</f>
        <v>0</v>
      </c>
      <c r="G13" s="193">
        <v>0.06</v>
      </c>
      <c r="H13" s="141">
        <f>H12+(H17-H12)/5</f>
        <v>0</v>
      </c>
      <c r="I13" s="193">
        <v>0.06</v>
      </c>
      <c r="J13" s="141">
        <f>J12+(J17-J12)/5</f>
        <v>0</v>
      </c>
      <c r="K13" s="193">
        <v>0.06</v>
      </c>
      <c r="L13" s="141">
        <f>L12+(L17-L12)/5</f>
        <v>0</v>
      </c>
      <c r="M13" s="193">
        <v>0.06</v>
      </c>
      <c r="N13" s="141">
        <f>N12+(N17-N12)/5</f>
        <v>0</v>
      </c>
      <c r="O13" s="193">
        <v>0.06</v>
      </c>
      <c r="P13" s="141">
        <f>P12+(P17-P12)/5</f>
        <v>0</v>
      </c>
      <c r="Q13" s="193">
        <v>0.06</v>
      </c>
      <c r="AP13" s="10"/>
      <c r="BH13" s="192"/>
      <c r="BI13" s="126"/>
    </row>
    <row r="14" spans="2:42" ht="18" customHeight="1">
      <c r="B14" s="141">
        <f>B13+(B17-B12)/5</f>
        <v>0.36209821000043746</v>
      </c>
      <c r="C14" s="193">
        <v>0.07</v>
      </c>
      <c r="D14" s="141">
        <f>D13+(D17-D12)/5</f>
        <v>0.08423800000000001</v>
      </c>
      <c r="E14" s="193">
        <v>0.07</v>
      </c>
      <c r="F14" s="141">
        <f>F13+(F17-F12)/5</f>
        <v>0</v>
      </c>
      <c r="G14" s="193">
        <v>0.07</v>
      </c>
      <c r="H14" s="141">
        <f>H13+(H17-H12)/5</f>
        <v>0</v>
      </c>
      <c r="I14" s="193">
        <v>0.07</v>
      </c>
      <c r="J14" s="141">
        <f>J13+(J17-J12)/5</f>
        <v>0</v>
      </c>
      <c r="K14" s="193">
        <v>0.07</v>
      </c>
      <c r="L14" s="141">
        <f>L13+(L17-L12)/5</f>
        <v>0</v>
      </c>
      <c r="M14" s="193">
        <v>0.07</v>
      </c>
      <c r="N14" s="141">
        <f>N13+(N17-N12)/5</f>
        <v>0</v>
      </c>
      <c r="O14" s="193">
        <v>0.07</v>
      </c>
      <c r="P14" s="141">
        <f>P13+(P17-P12)/5</f>
        <v>0</v>
      </c>
      <c r="Q14" s="193">
        <v>0.07</v>
      </c>
      <c r="AP14" s="10"/>
    </row>
    <row r="15" spans="2:42" ht="18" customHeight="1">
      <c r="B15" s="141">
        <f>B14+(B17-B12)/5</f>
        <v>0.37499198351775215</v>
      </c>
      <c r="C15" s="193">
        <v>0.08</v>
      </c>
      <c r="D15" s="141">
        <f>D14+(D17-D12)/5</f>
        <v>0.09627200000000001</v>
      </c>
      <c r="E15" s="193">
        <v>0.08</v>
      </c>
      <c r="F15" s="141">
        <f>F14+(F17-F12)/5</f>
        <v>0</v>
      </c>
      <c r="G15" s="193">
        <v>0.08</v>
      </c>
      <c r="H15" s="141">
        <f>H14+(H17-H12)/5</f>
        <v>0</v>
      </c>
      <c r="I15" s="193">
        <v>0.08</v>
      </c>
      <c r="J15" s="141">
        <f>J14+(J17-J12)/5</f>
        <v>0</v>
      </c>
      <c r="K15" s="193">
        <v>0.08</v>
      </c>
      <c r="L15" s="141">
        <f>L14+(L17-L12)/5</f>
        <v>0</v>
      </c>
      <c r="M15" s="193">
        <v>0.08</v>
      </c>
      <c r="N15" s="141">
        <f>N14+(N17-N12)/5</f>
        <v>0</v>
      </c>
      <c r="O15" s="193">
        <v>0.08</v>
      </c>
      <c r="P15" s="141">
        <f>P14+(P17-P12)/5</f>
        <v>0</v>
      </c>
      <c r="Q15" s="193">
        <v>0.08</v>
      </c>
      <c r="AP15" s="10"/>
    </row>
    <row r="16" spans="2:42" ht="18" customHeight="1">
      <c r="B16" s="141">
        <f>B15+(B17-B12)/5</f>
        <v>0.38788575703506684</v>
      </c>
      <c r="C16" s="193">
        <v>0.09</v>
      </c>
      <c r="D16" s="141">
        <f>D15+(D17-D12)/5</f>
        <v>0.10830600000000001</v>
      </c>
      <c r="E16" s="193">
        <v>0.09</v>
      </c>
      <c r="F16" s="141">
        <f>F15+(F17-F12)/5</f>
        <v>0</v>
      </c>
      <c r="G16" s="193">
        <v>0.09</v>
      </c>
      <c r="H16" s="141">
        <f>H15+(H17-H12)/5</f>
        <v>0</v>
      </c>
      <c r="I16" s="193">
        <v>0.09</v>
      </c>
      <c r="J16" s="141">
        <f>J15+(J17-J12)/5</f>
        <v>0</v>
      </c>
      <c r="K16" s="193">
        <v>0.09</v>
      </c>
      <c r="L16" s="141">
        <f>L15+(L17-L12)/5</f>
        <v>0</v>
      </c>
      <c r="M16" s="193">
        <v>0.09</v>
      </c>
      <c r="N16" s="141">
        <f>N15+(N17-N12)/5</f>
        <v>0</v>
      </c>
      <c r="O16" s="193">
        <v>0.09</v>
      </c>
      <c r="P16" s="141">
        <f>P15+(P17-P12)/5</f>
        <v>0</v>
      </c>
      <c r="Q16" s="193">
        <v>0.09</v>
      </c>
      <c r="AP16" s="10"/>
    </row>
    <row r="17" spans="2:42" ht="18" customHeight="1">
      <c r="B17" s="214">
        <f>CHOOSE('background calcs'!$L29,'background calcs'!N59,'background calcs'!N60,'background calcs'!N61,'background calcs'!N62,'background calcs'!N63,'background calcs'!N64,'background calcs'!N65,'background calcs'!N66,'background calcs'!N67)</f>
        <v>0.4007795305523814</v>
      </c>
      <c r="C17" s="213">
        <v>0.1</v>
      </c>
      <c r="D17" s="214">
        <f>CHOOSE('background calcs'!$L77,'background calcs'!N107,'background calcs'!N108,'background calcs'!N109,'background calcs'!N110,'background calcs'!N111,'background calcs'!N112,'background calcs'!N113,'background calcs'!N114,'background calcs'!N115)</f>
        <v>0.12034</v>
      </c>
      <c r="E17" s="213">
        <v>0.1</v>
      </c>
      <c r="F17" s="214">
        <f>CHOOSE('background calcs'!$L125,'background calcs'!N155,'background calcs'!N156,'background calcs'!N157,'background calcs'!N158,'background calcs'!N159,'background calcs'!N160,'background calcs'!N161,'background calcs'!N162,'background calcs'!N163)</f>
        <v>0</v>
      </c>
      <c r="G17" s="213">
        <v>0.1</v>
      </c>
      <c r="H17" s="214">
        <f>CHOOSE('background calcs'!$L173,'background calcs'!N203,'background calcs'!N204,'background calcs'!N205,'background calcs'!N206,'background calcs'!N207,'background calcs'!N208,'background calcs'!N209,'background calcs'!N210,'background calcs'!N211)</f>
        <v>0</v>
      </c>
      <c r="I17" s="213">
        <v>0.1</v>
      </c>
      <c r="J17" s="214">
        <f>CHOOSE('background calcs'!$L221,'background calcs'!N251,'background calcs'!N252,'background calcs'!N253,'background calcs'!N254,'background calcs'!N255,'background calcs'!N256,'background calcs'!N257,'background calcs'!N258,'background calcs'!N259)</f>
        <v>0</v>
      </c>
      <c r="K17" s="213">
        <v>0.1</v>
      </c>
      <c r="L17" s="214">
        <f>CHOOSE('background calcs'!$L269,'background calcs'!N299,'background calcs'!N300,'background calcs'!N301,'background calcs'!N302,'background calcs'!N303,'background calcs'!N304,'background calcs'!N305,'background calcs'!N306,'background calcs'!N307)</f>
        <v>0</v>
      </c>
      <c r="M17" s="213">
        <v>0.1</v>
      </c>
      <c r="N17" s="214">
        <f>CHOOSE('background calcs'!$L317,'background calcs'!N347,'background calcs'!N348,'background calcs'!N349,'background calcs'!N350,'background calcs'!N351,'background calcs'!N352,'background calcs'!N353,'background calcs'!N354,'background calcs'!N355)</f>
        <v>0</v>
      </c>
      <c r="O17" s="213">
        <v>0.1</v>
      </c>
      <c r="P17" s="214">
        <f>CHOOSE('background calcs'!$L$365,'background calcs'!N395,'background calcs'!N396,'background calcs'!N397,'background calcs'!N398,'background calcs'!N399,'background calcs'!N400,'background calcs'!N401,'background calcs'!N402,'background calcs'!N403)</f>
        <v>0</v>
      </c>
      <c r="Q17" s="213">
        <v>0.1</v>
      </c>
      <c r="AP17" s="17"/>
    </row>
    <row r="18" spans="2:42" ht="18" customHeight="1">
      <c r="B18" s="141">
        <f>B17+(B22-B17)/5</f>
        <v>0.41281200142327984</v>
      </c>
      <c r="C18" s="193">
        <v>0.11</v>
      </c>
      <c r="D18" s="141">
        <f>D17+(D22-D17)/5</f>
        <v>0.132374</v>
      </c>
      <c r="E18" s="193">
        <v>0.11</v>
      </c>
      <c r="F18" s="141">
        <f>F17+(F22-F17)/5</f>
        <v>0</v>
      </c>
      <c r="G18" s="193">
        <v>0.11</v>
      </c>
      <c r="H18" s="141">
        <f>H17+(H22-H17)/5</f>
        <v>0</v>
      </c>
      <c r="I18" s="193">
        <v>0.11</v>
      </c>
      <c r="J18" s="141">
        <f>J17+(J22-J17)/5</f>
        <v>0</v>
      </c>
      <c r="K18" s="193">
        <v>0.11</v>
      </c>
      <c r="L18" s="141">
        <f>L17+(L22-L17)/5</f>
        <v>0</v>
      </c>
      <c r="M18" s="193">
        <v>0.11</v>
      </c>
      <c r="N18" s="141">
        <f>N17+(N22-N17)/5</f>
        <v>0</v>
      </c>
      <c r="O18" s="193">
        <v>0.11</v>
      </c>
      <c r="P18" s="141">
        <f>P17+(P22-P17)/5</f>
        <v>0</v>
      </c>
      <c r="Q18" s="193">
        <v>0.11</v>
      </c>
      <c r="AP18" s="10"/>
    </row>
    <row r="19" spans="2:42" ht="18" customHeight="1">
      <c r="B19" s="141">
        <f>B18+(B22-B17)/5</f>
        <v>0.42484447229417827</v>
      </c>
      <c r="C19" s="193">
        <v>0.12</v>
      </c>
      <c r="D19" s="141">
        <f>D18+(D22-D17)/5</f>
        <v>0.14440799999999998</v>
      </c>
      <c r="E19" s="193">
        <v>0.12</v>
      </c>
      <c r="F19" s="141">
        <f>F18+(F22-F17)/5</f>
        <v>0</v>
      </c>
      <c r="G19" s="193">
        <v>0.12</v>
      </c>
      <c r="H19" s="141">
        <f>H18+(H22-H17)/5</f>
        <v>0</v>
      </c>
      <c r="I19" s="193">
        <v>0.12</v>
      </c>
      <c r="J19" s="141">
        <f>J18+(J22-J17)/5</f>
        <v>0</v>
      </c>
      <c r="K19" s="193">
        <v>0.12</v>
      </c>
      <c r="L19" s="141">
        <f>L18+(L22-L17)/5</f>
        <v>0</v>
      </c>
      <c r="M19" s="193">
        <v>0.12</v>
      </c>
      <c r="N19" s="141">
        <f>N18+(N22-N17)/5</f>
        <v>0</v>
      </c>
      <c r="O19" s="193">
        <v>0.12</v>
      </c>
      <c r="P19" s="141">
        <f>P18+(P22-P17)/5</f>
        <v>0</v>
      </c>
      <c r="Q19" s="193">
        <v>0.12</v>
      </c>
      <c r="AP19" s="10"/>
    </row>
    <row r="20" spans="2:42" ht="18" customHeight="1">
      <c r="B20" s="141">
        <f>B19+(B22-B17)/5</f>
        <v>0.4368769431650767</v>
      </c>
      <c r="C20" s="193">
        <v>0.13</v>
      </c>
      <c r="D20" s="141">
        <f>D19+(D22-D17)/5</f>
        <v>0.15644199999999997</v>
      </c>
      <c r="E20" s="193">
        <v>0.13</v>
      </c>
      <c r="F20" s="141">
        <f>F19+(F22-F17)/5</f>
        <v>0</v>
      </c>
      <c r="G20" s="193">
        <v>0.13</v>
      </c>
      <c r="H20" s="141">
        <f>H19+(H22-H17)/5</f>
        <v>0</v>
      </c>
      <c r="I20" s="193">
        <v>0.13</v>
      </c>
      <c r="J20" s="141">
        <f>J19+(J22-J17)/5</f>
        <v>0</v>
      </c>
      <c r="K20" s="193">
        <v>0.13</v>
      </c>
      <c r="L20" s="141">
        <f>L19+(L22-L17)/5</f>
        <v>0</v>
      </c>
      <c r="M20" s="193">
        <v>0.13</v>
      </c>
      <c r="N20" s="141">
        <f>N19+(N22-N17)/5</f>
        <v>0</v>
      </c>
      <c r="O20" s="193">
        <v>0.13</v>
      </c>
      <c r="P20" s="141">
        <f>P19+(P22-P17)/5</f>
        <v>0</v>
      </c>
      <c r="Q20" s="193">
        <v>0.13</v>
      </c>
      <c r="AP20" s="10"/>
    </row>
    <row r="21" spans="2:42" ht="18" customHeight="1">
      <c r="B21" s="141">
        <f>B20+(B22-B17)/5</f>
        <v>0.4489094140359751</v>
      </c>
      <c r="C21" s="193">
        <v>0.14</v>
      </c>
      <c r="D21" s="141">
        <f>D20+(D22-D17)/5</f>
        <v>0.16847599999999996</v>
      </c>
      <c r="E21" s="193">
        <v>0.14</v>
      </c>
      <c r="F21" s="141">
        <f>F20+(F22-F17)/5</f>
        <v>0</v>
      </c>
      <c r="G21" s="193">
        <v>0.14</v>
      </c>
      <c r="H21" s="141">
        <f>H20+(H22-H17)/5</f>
        <v>0</v>
      </c>
      <c r="I21" s="193">
        <v>0.14</v>
      </c>
      <c r="J21" s="141">
        <f>J20+(J22-J17)/5</f>
        <v>0</v>
      </c>
      <c r="K21" s="193">
        <v>0.14</v>
      </c>
      <c r="L21" s="141">
        <f>L20+(L22-L17)/5</f>
        <v>0</v>
      </c>
      <c r="M21" s="193">
        <v>0.14</v>
      </c>
      <c r="N21" s="141">
        <f>N20+(N22-N17)/5</f>
        <v>0</v>
      </c>
      <c r="O21" s="193">
        <v>0.14</v>
      </c>
      <c r="P21" s="141">
        <f>P20+(P22-P17)/5</f>
        <v>0</v>
      </c>
      <c r="Q21" s="193">
        <v>0.14</v>
      </c>
      <c r="AP21" s="10"/>
    </row>
    <row r="22" spans="2:42" ht="18" customHeight="1">
      <c r="B22" s="214">
        <f>CHOOSE('background calcs'!$L29,'background calcs'!O59,'background calcs'!O60,'background calcs'!O61,'background calcs'!O62,'background calcs'!O63,'background calcs'!O64,'background calcs'!O65,'background calcs'!O66,'background calcs'!O67)</f>
        <v>0.46094188490687343</v>
      </c>
      <c r="C22" s="213">
        <v>0.15</v>
      </c>
      <c r="D22" s="214">
        <f>CHOOSE('background calcs'!$L77,'background calcs'!O107,'background calcs'!O108,'background calcs'!O109,'background calcs'!O110,'background calcs'!O111,'background calcs'!O112,'background calcs'!O113,'background calcs'!O114,'background calcs'!O115)</f>
        <v>0.18051</v>
      </c>
      <c r="E22" s="213">
        <v>0.15</v>
      </c>
      <c r="F22" s="214">
        <f>CHOOSE('background calcs'!$L125,'background calcs'!O155,'background calcs'!O156,'background calcs'!O157,'background calcs'!O158,'background calcs'!O159,'background calcs'!O160,'background calcs'!O161,'background calcs'!O162,'background calcs'!O163)</f>
        <v>0</v>
      </c>
      <c r="G22" s="213">
        <v>0.15</v>
      </c>
      <c r="H22" s="214">
        <f>CHOOSE('background calcs'!$L173,'background calcs'!O203,'background calcs'!O204,'background calcs'!O205,'background calcs'!O206,'background calcs'!O207,'background calcs'!O208,'background calcs'!O209,'background calcs'!O210,'background calcs'!O211)</f>
        <v>0</v>
      </c>
      <c r="I22" s="213">
        <v>0.15</v>
      </c>
      <c r="J22" s="214">
        <f>CHOOSE('background calcs'!$L221,'background calcs'!O251,'background calcs'!O252,'background calcs'!O253,'background calcs'!O254,'background calcs'!O255,'background calcs'!O256,'background calcs'!O257,'background calcs'!O258,'background calcs'!O259)</f>
        <v>0</v>
      </c>
      <c r="K22" s="213">
        <v>0.15</v>
      </c>
      <c r="L22" s="214">
        <f>CHOOSE('background calcs'!$L269,'background calcs'!O299,'background calcs'!O300,'background calcs'!O301,'background calcs'!O302,'background calcs'!O303,'background calcs'!O304,'background calcs'!O305,'background calcs'!O306,'background calcs'!O307)</f>
        <v>0</v>
      </c>
      <c r="M22" s="213">
        <v>0.15</v>
      </c>
      <c r="N22" s="214">
        <f>CHOOSE('background calcs'!$L317,'background calcs'!O347,'background calcs'!O348,'background calcs'!O349,'background calcs'!O350,'background calcs'!O351,'background calcs'!O352,'background calcs'!O353,'background calcs'!O354,'background calcs'!O355)</f>
        <v>0</v>
      </c>
      <c r="O22" s="213">
        <v>0.15</v>
      </c>
      <c r="P22" s="214">
        <f>CHOOSE('background calcs'!$L$365,'background calcs'!O395,'background calcs'!O396,'background calcs'!O397,'background calcs'!O398,'background calcs'!O399,'background calcs'!O400,'background calcs'!O401,'background calcs'!O402,'background calcs'!O403)</f>
        <v>0</v>
      </c>
      <c r="Q22" s="213">
        <v>0.15</v>
      </c>
      <c r="AP22" s="10"/>
    </row>
    <row r="23" spans="2:42" ht="18" customHeight="1">
      <c r="B23" s="141">
        <f>B22+(B27-B22)/5</f>
        <v>0.4721471437374044</v>
      </c>
      <c r="C23" s="193">
        <v>0.16</v>
      </c>
      <c r="D23" s="141">
        <f>D22+(D27-D22)/5</f>
        <v>0.192545776</v>
      </c>
      <c r="E23" s="193">
        <v>0.16</v>
      </c>
      <c r="F23" s="141">
        <f>F22+(F27-F22)/5</f>
        <v>0</v>
      </c>
      <c r="G23" s="193">
        <v>0.16</v>
      </c>
      <c r="H23" s="141">
        <f>H22+(H27-H22)/5</f>
        <v>0</v>
      </c>
      <c r="I23" s="193">
        <v>0.16</v>
      </c>
      <c r="J23" s="141">
        <f>J22+(J27-J22)/5</f>
        <v>0</v>
      </c>
      <c r="K23" s="193">
        <v>0.16</v>
      </c>
      <c r="L23" s="141">
        <f>L22+(L27-L22)/5</f>
        <v>0</v>
      </c>
      <c r="M23" s="193">
        <v>0.16</v>
      </c>
      <c r="N23" s="141">
        <f>N22+(N27-N22)/5</f>
        <v>0</v>
      </c>
      <c r="O23" s="193">
        <v>0.16</v>
      </c>
      <c r="P23" s="141">
        <f>P22+(P27-P22)/5</f>
        <v>0</v>
      </c>
      <c r="Q23" s="193">
        <v>0.16</v>
      </c>
      <c r="AP23" s="10"/>
    </row>
    <row r="24" spans="2:42" ht="18" customHeight="1">
      <c r="B24" s="141">
        <f>B23+(B27-B22)/5</f>
        <v>0.4833524025679354</v>
      </c>
      <c r="C24" s="193">
        <v>0.17</v>
      </c>
      <c r="D24" s="141">
        <f>D23+(D27-D22)/5</f>
        <v>0.204581552</v>
      </c>
      <c r="E24" s="193">
        <v>0.17</v>
      </c>
      <c r="F24" s="141">
        <f>F23+(F27-F22)/5</f>
        <v>0</v>
      </c>
      <c r="G24" s="193">
        <v>0.17</v>
      </c>
      <c r="H24" s="141">
        <f>H23+(H27-H22)/5</f>
        <v>0</v>
      </c>
      <c r="I24" s="193">
        <v>0.17</v>
      </c>
      <c r="J24" s="141">
        <f>J23+(J27-J22)/5</f>
        <v>0</v>
      </c>
      <c r="K24" s="193">
        <v>0.17</v>
      </c>
      <c r="L24" s="141">
        <f>L23+(L27-L22)/5</f>
        <v>0</v>
      </c>
      <c r="M24" s="193">
        <v>0.17</v>
      </c>
      <c r="N24" s="141">
        <f>N23+(N27-N22)/5</f>
        <v>0</v>
      </c>
      <c r="O24" s="193">
        <v>0.17</v>
      </c>
      <c r="P24" s="141">
        <f>P23+(P27-P22)/5</f>
        <v>0</v>
      </c>
      <c r="Q24" s="193">
        <v>0.17</v>
      </c>
      <c r="AP24" s="10"/>
    </row>
    <row r="25" spans="2:42" ht="18" customHeight="1">
      <c r="B25" s="141">
        <f>B24+(B27-B22)/5</f>
        <v>0.49455766139846635</v>
      </c>
      <c r="C25" s="193">
        <v>0.18</v>
      </c>
      <c r="D25" s="141">
        <f>D24+(D27-D22)/5</f>
        <v>0.216617328</v>
      </c>
      <c r="E25" s="193">
        <v>0.18</v>
      </c>
      <c r="F25" s="141">
        <f>F24+(F27-F22)/5</f>
        <v>0</v>
      </c>
      <c r="G25" s="193">
        <v>0.18</v>
      </c>
      <c r="H25" s="141">
        <f>H24+(H27-H22)/5</f>
        <v>0</v>
      </c>
      <c r="I25" s="193">
        <v>0.18</v>
      </c>
      <c r="J25" s="141">
        <f>J24+(J27-J22)/5</f>
        <v>0</v>
      </c>
      <c r="K25" s="193">
        <v>0.18</v>
      </c>
      <c r="L25" s="141">
        <f>L24+(L27-L22)/5</f>
        <v>0</v>
      </c>
      <c r="M25" s="193">
        <v>0.18</v>
      </c>
      <c r="N25" s="141">
        <f>N24+(N27-N22)/5</f>
        <v>0</v>
      </c>
      <c r="O25" s="193">
        <v>0.18</v>
      </c>
      <c r="P25" s="141">
        <f>P24+(P27-P22)/5</f>
        <v>0</v>
      </c>
      <c r="Q25" s="193">
        <v>0.18</v>
      </c>
      <c r="AP25" s="10"/>
    </row>
    <row r="26" spans="2:75" ht="18" customHeight="1">
      <c r="B26" s="215">
        <f>B25+(B27-B22)/5</f>
        <v>0.5057629202289973</v>
      </c>
      <c r="C26" s="193">
        <v>0.19</v>
      </c>
      <c r="D26" s="215">
        <f>D25+(D27-D22)/5</f>
        <v>0.228653104</v>
      </c>
      <c r="E26" s="193">
        <v>0.19</v>
      </c>
      <c r="F26" s="215">
        <f>F25+(F27-F22)/5</f>
        <v>0</v>
      </c>
      <c r="G26" s="193">
        <v>0.19</v>
      </c>
      <c r="H26" s="215">
        <f>H25+(H27-H22)/5</f>
        <v>0</v>
      </c>
      <c r="I26" s="193">
        <v>0.19</v>
      </c>
      <c r="J26" s="215">
        <f>J25+(J27-J22)/5</f>
        <v>0</v>
      </c>
      <c r="K26" s="193">
        <v>0.19</v>
      </c>
      <c r="L26" s="215">
        <f>L25+(L27-L22)/5</f>
        <v>0</v>
      </c>
      <c r="M26" s="193">
        <v>0.19</v>
      </c>
      <c r="N26" s="215">
        <f>N25+(N27-N22)/5</f>
        <v>0</v>
      </c>
      <c r="O26" s="193">
        <v>0.19</v>
      </c>
      <c r="P26" s="215">
        <f>P25+(P27-P22)/5</f>
        <v>0</v>
      </c>
      <c r="Q26" s="193">
        <v>0.19</v>
      </c>
      <c r="AP26" s="10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</row>
    <row r="27" spans="2:42" ht="18" customHeight="1">
      <c r="B27" s="214">
        <f>CHOOSE('background calcs'!$L29,'background calcs'!P59,'background calcs'!P60,'background calcs'!P61,'background calcs'!P62,'background calcs'!P63,'background calcs'!P64,'background calcs'!P65,'background calcs'!P66,'background calcs'!P67)</f>
        <v>0.5169681790595282</v>
      </c>
      <c r="C27" s="213">
        <v>0.2</v>
      </c>
      <c r="D27" s="214">
        <f>CHOOSE('background calcs'!$L77,'background calcs'!P107,'background calcs'!P108,'background calcs'!P109,'background calcs'!P110,'background calcs'!P111,'background calcs'!P112,'background calcs'!P113,'background calcs'!P114,'background calcs'!P115)</f>
        <v>0.24068888000000002</v>
      </c>
      <c r="E27" s="213">
        <v>0.2</v>
      </c>
      <c r="F27" s="214">
        <f>CHOOSE('background calcs'!$L125,'background calcs'!P155,'background calcs'!P156,'background calcs'!P157,'background calcs'!P158,'background calcs'!P159,'background calcs'!P160,'background calcs'!P161,'background calcs'!P162,'background calcs'!P163)</f>
        <v>0</v>
      </c>
      <c r="G27" s="213">
        <v>0.2</v>
      </c>
      <c r="H27" s="214">
        <f>CHOOSE('background calcs'!$L173,'background calcs'!P203,'background calcs'!P204,'background calcs'!P205,'background calcs'!P206,'background calcs'!P207,'background calcs'!P208,'background calcs'!P209,'background calcs'!P210,'background calcs'!P211)</f>
        <v>0</v>
      </c>
      <c r="I27" s="213">
        <v>0.2</v>
      </c>
      <c r="J27" s="214">
        <f>CHOOSE('background calcs'!$L221,'background calcs'!P251,'background calcs'!P252,'background calcs'!P253,'background calcs'!P254,'background calcs'!P255,'background calcs'!P256,'background calcs'!P257,'background calcs'!P258,'background calcs'!P259)</f>
        <v>0</v>
      </c>
      <c r="K27" s="213">
        <v>0.2</v>
      </c>
      <c r="L27" s="214">
        <f>CHOOSE('background calcs'!$L269,'background calcs'!P299,'background calcs'!P300,'background calcs'!P301,'background calcs'!P302,'background calcs'!P303,'background calcs'!P304,'background calcs'!P305,'background calcs'!P306,'background calcs'!P307)</f>
        <v>0</v>
      </c>
      <c r="M27" s="213">
        <v>0.2</v>
      </c>
      <c r="N27" s="214">
        <f>CHOOSE('background calcs'!$L317,'background calcs'!P347,'background calcs'!P348,'background calcs'!P349,'background calcs'!P350,'background calcs'!P351,'background calcs'!P352,'background calcs'!P353,'background calcs'!P354,'background calcs'!P355)</f>
        <v>0</v>
      </c>
      <c r="O27" s="213">
        <v>0.2</v>
      </c>
      <c r="P27" s="214">
        <f>CHOOSE('background calcs'!$L$365,'background calcs'!P395,'background calcs'!P396,'background calcs'!P397,'background calcs'!P398,'background calcs'!P399,'background calcs'!P400,'background calcs'!P401,'background calcs'!P402,'background calcs'!P403)</f>
        <v>0</v>
      </c>
      <c r="Q27" s="213">
        <v>0.2</v>
      </c>
      <c r="AP27" s="10"/>
    </row>
    <row r="28" spans="2:42" ht="18" customHeight="1">
      <c r="B28" s="141">
        <f>B27+(B32-B27)/5</f>
        <v>0.5274563261454391</v>
      </c>
      <c r="C28" s="193">
        <v>0.21</v>
      </c>
      <c r="D28" s="141">
        <f>D27+(D32-D27)/5</f>
        <v>0.24796790400000002</v>
      </c>
      <c r="E28" s="193">
        <v>0.21</v>
      </c>
      <c r="F28" s="141">
        <f>F27+(F32-F27)/5</f>
        <v>0</v>
      </c>
      <c r="G28" s="193">
        <v>0.21</v>
      </c>
      <c r="H28" s="141">
        <f>H27+(H32-H27)/5</f>
        <v>0</v>
      </c>
      <c r="I28" s="193">
        <v>0.21</v>
      </c>
      <c r="J28" s="141">
        <f>J27+(J32-J27)/5</f>
        <v>0</v>
      </c>
      <c r="K28" s="193">
        <v>0.21</v>
      </c>
      <c r="L28" s="141">
        <f>L27+(L32-L27)/5</f>
        <v>0</v>
      </c>
      <c r="M28" s="193">
        <v>0.21</v>
      </c>
      <c r="N28" s="141">
        <f>N27+(N32-N27)/5</f>
        <v>0</v>
      </c>
      <c r="O28" s="193">
        <v>0.21</v>
      </c>
      <c r="P28" s="141">
        <f>P27+(P32-P27)/5</f>
        <v>0</v>
      </c>
      <c r="Q28" s="193">
        <v>0.21</v>
      </c>
      <c r="AP28" s="10"/>
    </row>
    <row r="29" spans="2:42" ht="18" customHeight="1">
      <c r="B29" s="141">
        <f>B28+(B32-B27)/5</f>
        <v>0.5379444732313501</v>
      </c>
      <c r="C29" s="193">
        <v>0.22</v>
      </c>
      <c r="D29" s="141">
        <f>D28+(D32-D27)/5</f>
        <v>0.25524692800000004</v>
      </c>
      <c r="E29" s="193">
        <v>0.22</v>
      </c>
      <c r="F29" s="141">
        <f>F28+(F32-F27)/5</f>
        <v>0</v>
      </c>
      <c r="G29" s="193">
        <v>0.22</v>
      </c>
      <c r="H29" s="141">
        <f>H28+(H32-H27)/5</f>
        <v>0</v>
      </c>
      <c r="I29" s="193">
        <v>0.22</v>
      </c>
      <c r="J29" s="141">
        <f>J28+(J32-J27)/5</f>
        <v>0</v>
      </c>
      <c r="K29" s="193">
        <v>0.22</v>
      </c>
      <c r="L29" s="141">
        <f>L28+(L32-L27)/5</f>
        <v>0</v>
      </c>
      <c r="M29" s="193">
        <v>0.22</v>
      </c>
      <c r="N29" s="141">
        <f>N28+(N32-N27)/5</f>
        <v>0</v>
      </c>
      <c r="O29" s="193">
        <v>0.22</v>
      </c>
      <c r="P29" s="141">
        <f>P28+(P32-P27)/5</f>
        <v>0</v>
      </c>
      <c r="Q29" s="193">
        <v>0.22</v>
      </c>
      <c r="AP29" s="10"/>
    </row>
    <row r="30" spans="2:42" ht="18" customHeight="1">
      <c r="B30" s="141">
        <f>B29+(B32-B27)/5</f>
        <v>0.548432620317261</v>
      </c>
      <c r="C30" s="193">
        <v>0.23</v>
      </c>
      <c r="D30" s="141">
        <f>D29+(D32-D27)/5</f>
        <v>0.26252595200000006</v>
      </c>
      <c r="E30" s="193">
        <v>0.23</v>
      </c>
      <c r="F30" s="141">
        <f>F29+(F32-F27)/5</f>
        <v>0</v>
      </c>
      <c r="G30" s="193">
        <v>0.23</v>
      </c>
      <c r="H30" s="141">
        <f>H29+(H32-H27)/5</f>
        <v>0</v>
      </c>
      <c r="I30" s="193">
        <v>0.23</v>
      </c>
      <c r="J30" s="141">
        <f>J29+(J32-J27)/5</f>
        <v>0</v>
      </c>
      <c r="K30" s="193">
        <v>0.23</v>
      </c>
      <c r="L30" s="141">
        <f>L29+(L32-L27)/5</f>
        <v>0</v>
      </c>
      <c r="M30" s="193">
        <v>0.23</v>
      </c>
      <c r="N30" s="141">
        <f>N29+(N32-N27)/5</f>
        <v>0</v>
      </c>
      <c r="O30" s="193">
        <v>0.23</v>
      </c>
      <c r="P30" s="141">
        <f>P29+(P32-P27)/5</f>
        <v>0</v>
      </c>
      <c r="Q30" s="193">
        <v>0.23</v>
      </c>
      <c r="AP30" s="10"/>
    </row>
    <row r="31" spans="2:42" ht="18" customHeight="1">
      <c r="B31" s="141">
        <f>B30+(B32-B27)/5</f>
        <v>0.558920767403172</v>
      </c>
      <c r="C31" s="193">
        <v>0.24</v>
      </c>
      <c r="D31" s="141">
        <f>D30+(D32-D27)/5</f>
        <v>0.2698049760000001</v>
      </c>
      <c r="E31" s="193">
        <v>0.24</v>
      </c>
      <c r="F31" s="141">
        <f>F30+(F32-F27)/5</f>
        <v>0</v>
      </c>
      <c r="G31" s="193">
        <v>0.24</v>
      </c>
      <c r="H31" s="141">
        <f>H30+(H32-H27)/5</f>
        <v>0</v>
      </c>
      <c r="I31" s="193">
        <v>0.24</v>
      </c>
      <c r="J31" s="141">
        <f>J30+(J32-J27)/5</f>
        <v>0</v>
      </c>
      <c r="K31" s="193">
        <v>0.24</v>
      </c>
      <c r="L31" s="141">
        <f>L30+(L32-L27)/5</f>
        <v>0</v>
      </c>
      <c r="M31" s="193">
        <v>0.24</v>
      </c>
      <c r="N31" s="141">
        <f>N30+(N32-N27)/5</f>
        <v>0</v>
      </c>
      <c r="O31" s="193">
        <v>0.24</v>
      </c>
      <c r="P31" s="141">
        <f>P30+(P32-P27)/5</f>
        <v>0</v>
      </c>
      <c r="Q31" s="193">
        <v>0.24</v>
      </c>
      <c r="AP31" s="17"/>
    </row>
    <row r="32" spans="2:42" ht="18" customHeight="1">
      <c r="B32" s="214">
        <f>CHOOSE('background calcs'!$L29,'background calcs'!Q59,'background calcs'!Q60,'background calcs'!Q61,'background calcs'!Q62,'background calcs'!Q63,'background calcs'!Q64,'background calcs'!Q65,'background calcs'!Q66,'background calcs'!Q67)</f>
        <v>0.569408914489083</v>
      </c>
      <c r="C32" s="213">
        <v>0.25</v>
      </c>
      <c r="D32" s="214">
        <f>CHOOSE('background calcs'!$L77,'background calcs'!Q107,'background calcs'!Q108,'background calcs'!Q109,'background calcs'!Q110,'background calcs'!Q111,'background calcs'!Q112,'background calcs'!Q113,'background calcs'!Q114,'background calcs'!Q115)</f>
        <v>0.277084</v>
      </c>
      <c r="E32" s="213">
        <v>0.25</v>
      </c>
      <c r="F32" s="214">
        <f>CHOOSE('background calcs'!$L125,'background calcs'!Q155,'background calcs'!Q156,'background calcs'!Q157,'background calcs'!Q158,'background calcs'!Q159,'background calcs'!Q160,'background calcs'!Q161,'background calcs'!Q162,'background calcs'!Q163)</f>
        <v>0</v>
      </c>
      <c r="G32" s="213">
        <v>0.25</v>
      </c>
      <c r="H32" s="214">
        <f>CHOOSE('background calcs'!$L173,'background calcs'!Q203,'background calcs'!Q204,'background calcs'!Q205,'background calcs'!Q206,'background calcs'!Q207,'background calcs'!Q208,'background calcs'!Q209,'background calcs'!Q210,'background calcs'!Q211)</f>
        <v>0</v>
      </c>
      <c r="I32" s="213">
        <v>0.25</v>
      </c>
      <c r="J32" s="214">
        <f>CHOOSE('background calcs'!$L221,'background calcs'!Q251,'background calcs'!Q252,'background calcs'!Q253,'background calcs'!Q254,'background calcs'!Q255,'background calcs'!Q256,'background calcs'!Q257,'background calcs'!Q258,'background calcs'!Q259)</f>
        <v>0</v>
      </c>
      <c r="K32" s="213">
        <v>0.25</v>
      </c>
      <c r="L32" s="214">
        <f>CHOOSE('background calcs'!$L269,'background calcs'!Q299,'background calcs'!Q300,'background calcs'!Q301,'background calcs'!Q302,'background calcs'!Q303,'background calcs'!Q304,'background calcs'!Q305,'background calcs'!Q306,'background calcs'!Q307)</f>
        <v>0</v>
      </c>
      <c r="M32" s="213">
        <v>0.25</v>
      </c>
      <c r="N32" s="214">
        <f>CHOOSE('background calcs'!$L317,'background calcs'!Q347,'background calcs'!Q348,'background calcs'!Q349,'background calcs'!Q350,'background calcs'!Q351,'background calcs'!Q352,'background calcs'!Q353,'background calcs'!Q354,'background calcs'!Q355)</f>
        <v>0</v>
      </c>
      <c r="O32" s="213">
        <v>0.25</v>
      </c>
      <c r="P32" s="214">
        <f>CHOOSE('background calcs'!$L$365,'background calcs'!Q395,'background calcs'!Q396,'background calcs'!Q397,'background calcs'!Q398,'background calcs'!Q399,'background calcs'!Q400,'background calcs'!Q401,'background calcs'!Q402,'background calcs'!Q403)</f>
        <v>0</v>
      </c>
      <c r="Q32" s="213">
        <v>0.25</v>
      </c>
      <c r="AP32" s="17"/>
    </row>
    <row r="33" spans="2:42" ht="18" customHeight="1">
      <c r="B33" s="141">
        <f>B32+(B37-B32)/5</f>
        <v>0.579196954642739</v>
      </c>
      <c r="C33" s="193">
        <v>0.26</v>
      </c>
      <c r="D33" s="141">
        <f>D32+(D37-D32)/5</f>
        <v>0.284961076</v>
      </c>
      <c r="E33" s="193">
        <v>0.26</v>
      </c>
      <c r="F33" s="141">
        <f>F32+(F37-F32)/5</f>
        <v>0</v>
      </c>
      <c r="G33" s="193">
        <v>0.26</v>
      </c>
      <c r="H33" s="141">
        <f>H32+(H37-H32)/5</f>
        <v>0</v>
      </c>
      <c r="I33" s="193">
        <v>0.26</v>
      </c>
      <c r="J33" s="141">
        <f>J32+(J37-J32)/5</f>
        <v>0</v>
      </c>
      <c r="K33" s="193">
        <v>0.26</v>
      </c>
      <c r="L33" s="141">
        <f>L32+(L37-L32)/5</f>
        <v>0</v>
      </c>
      <c r="M33" s="193">
        <v>0.26</v>
      </c>
      <c r="N33" s="141">
        <f>N32+(N37-N32)/5</f>
        <v>0</v>
      </c>
      <c r="O33" s="193">
        <v>0.26</v>
      </c>
      <c r="P33" s="141">
        <f>P32+(P37-P32)/5</f>
        <v>0</v>
      </c>
      <c r="Q33" s="193">
        <v>0.26</v>
      </c>
      <c r="AP33" s="17"/>
    </row>
    <row r="34" spans="2:42" ht="18" customHeight="1">
      <c r="B34" s="141">
        <f>B33+(B37-B32)/5</f>
        <v>0.588984994796395</v>
      </c>
      <c r="C34" s="193">
        <v>0.27</v>
      </c>
      <c r="D34" s="141">
        <f>D33+(D37-D32)/5</f>
        <v>0.29283815199999996</v>
      </c>
      <c r="E34" s="193">
        <v>0.27</v>
      </c>
      <c r="F34" s="141">
        <f>F33+(F37-F32)/5</f>
        <v>0</v>
      </c>
      <c r="G34" s="193">
        <v>0.27</v>
      </c>
      <c r="H34" s="141">
        <f>H33+(H37-H32)/5</f>
        <v>0</v>
      </c>
      <c r="I34" s="193">
        <v>0.27</v>
      </c>
      <c r="J34" s="141">
        <f>J33+(J37-J32)/5</f>
        <v>0</v>
      </c>
      <c r="K34" s="193">
        <v>0.27</v>
      </c>
      <c r="L34" s="141">
        <f>L33+(L37-L32)/5</f>
        <v>0</v>
      </c>
      <c r="M34" s="193">
        <v>0.27</v>
      </c>
      <c r="N34" s="141">
        <f>N33+(N37-N32)/5</f>
        <v>0</v>
      </c>
      <c r="O34" s="193">
        <v>0.27</v>
      </c>
      <c r="P34" s="141">
        <f>P33+(P37-P32)/5</f>
        <v>0</v>
      </c>
      <c r="Q34" s="193">
        <v>0.27</v>
      </c>
      <c r="AP34" s="17"/>
    </row>
    <row r="35" spans="2:42" ht="18" customHeight="1">
      <c r="B35" s="141">
        <f>B34+(B37-B32)/5</f>
        <v>0.598773034950051</v>
      </c>
      <c r="C35" s="193">
        <v>0.28</v>
      </c>
      <c r="D35" s="141">
        <f>D34+(D37-D32)/5</f>
        <v>0.30071522799999995</v>
      </c>
      <c r="E35" s="193">
        <v>0.28</v>
      </c>
      <c r="F35" s="141">
        <f>F34+(F37-F32)/5</f>
        <v>0</v>
      </c>
      <c r="G35" s="193">
        <v>0.28</v>
      </c>
      <c r="H35" s="141">
        <f>H34+(H37-H32)/5</f>
        <v>0</v>
      </c>
      <c r="I35" s="193">
        <v>0.28</v>
      </c>
      <c r="J35" s="141">
        <f>J34+(J37-J32)/5</f>
        <v>0</v>
      </c>
      <c r="K35" s="193">
        <v>0.28</v>
      </c>
      <c r="L35" s="141">
        <f>L34+(L37-L32)/5</f>
        <v>0</v>
      </c>
      <c r="M35" s="193">
        <v>0.28</v>
      </c>
      <c r="N35" s="141">
        <f>N34+(N37-N32)/5</f>
        <v>0</v>
      </c>
      <c r="O35" s="193">
        <v>0.28</v>
      </c>
      <c r="P35" s="141">
        <f>P34+(P37-P32)/5</f>
        <v>0</v>
      </c>
      <c r="Q35" s="193">
        <v>0.28</v>
      </c>
      <c r="AP35" s="26"/>
    </row>
    <row r="36" spans="2:42" ht="18" customHeight="1">
      <c r="B36" s="141">
        <f>B35+(B37-B32)/5</f>
        <v>0.6085610751037069</v>
      </c>
      <c r="C36" s="193">
        <v>0.29</v>
      </c>
      <c r="D36" s="141">
        <f>D35+(D37-D32)/5</f>
        <v>0.30859230399999993</v>
      </c>
      <c r="E36" s="193">
        <v>0.29</v>
      </c>
      <c r="F36" s="141">
        <f>F35+(F37-F32)/5</f>
        <v>0</v>
      </c>
      <c r="G36" s="193">
        <v>0.29</v>
      </c>
      <c r="H36" s="141">
        <f>H35+(H37-H32)/5</f>
        <v>0</v>
      </c>
      <c r="I36" s="193">
        <v>0.29</v>
      </c>
      <c r="J36" s="141">
        <f>J35+(J37-J32)/5</f>
        <v>0</v>
      </c>
      <c r="K36" s="193">
        <v>0.29</v>
      </c>
      <c r="L36" s="141">
        <f>L35+(L37-L32)/5</f>
        <v>0</v>
      </c>
      <c r="M36" s="193">
        <v>0.29</v>
      </c>
      <c r="N36" s="141">
        <f>N35+(N37-N32)/5</f>
        <v>0</v>
      </c>
      <c r="O36" s="193">
        <v>0.29</v>
      </c>
      <c r="P36" s="141">
        <f>P35+(P37-P32)/5</f>
        <v>0</v>
      </c>
      <c r="Q36" s="193">
        <v>0.29</v>
      </c>
      <c r="AP36" s="17"/>
    </row>
    <row r="37" spans="2:42" ht="18" customHeight="1">
      <c r="B37" s="214">
        <f>CHOOSE('background calcs'!$L29,'background calcs'!R59,'background calcs'!R60,'background calcs'!R61,'background calcs'!R62,'background calcs'!R63,'background calcs'!R64,'background calcs'!R65,'background calcs'!R66,'background calcs'!R67)</f>
        <v>0.6183491152573627</v>
      </c>
      <c r="C37" s="213">
        <v>0.3</v>
      </c>
      <c r="D37" s="214">
        <f>CHOOSE('background calcs'!$L77,'background calcs'!R107,'background calcs'!R108,'background calcs'!R109,'background calcs'!R110,'background calcs'!R111,'background calcs'!R112,'background calcs'!R113,'background calcs'!R114,'background calcs'!R115)</f>
        <v>0.31646938</v>
      </c>
      <c r="E37" s="213">
        <v>0.3</v>
      </c>
      <c r="F37" s="214">
        <f>CHOOSE('background calcs'!$L125,'background calcs'!R155,'background calcs'!R156,'background calcs'!R157,'background calcs'!R158,'background calcs'!R159,'background calcs'!R160,'background calcs'!R161,'background calcs'!R162,'background calcs'!R163)</f>
        <v>0</v>
      </c>
      <c r="G37" s="213">
        <v>0.3</v>
      </c>
      <c r="H37" s="214">
        <f>CHOOSE('background calcs'!$L173,'background calcs'!R203,'background calcs'!R204,'background calcs'!R205,'background calcs'!R206,'background calcs'!R207,'background calcs'!R208,'background calcs'!R209,'background calcs'!R210,'background calcs'!R211)</f>
        <v>0</v>
      </c>
      <c r="I37" s="213">
        <v>0.3</v>
      </c>
      <c r="J37" s="214">
        <f>CHOOSE('background calcs'!$L221,'background calcs'!R251,'background calcs'!R252,'background calcs'!R253,'background calcs'!R254,'background calcs'!R255,'background calcs'!R256,'background calcs'!R257,'background calcs'!R258,'background calcs'!R259)</f>
        <v>0</v>
      </c>
      <c r="K37" s="213">
        <v>0.3</v>
      </c>
      <c r="L37" s="214">
        <f>CHOOSE('background calcs'!$L269,'background calcs'!R299,'background calcs'!R300,'background calcs'!R301,'background calcs'!R302,'background calcs'!R303,'background calcs'!R304,'background calcs'!R305,'background calcs'!R306,'background calcs'!R307)</f>
        <v>0</v>
      </c>
      <c r="M37" s="213">
        <v>0.3</v>
      </c>
      <c r="N37" s="214">
        <f>CHOOSE('background calcs'!$L317,'background calcs'!R347,'background calcs'!R348,'background calcs'!R349,'background calcs'!R350,'background calcs'!R351,'background calcs'!R352,'background calcs'!R353,'background calcs'!R354,'background calcs'!R355)</f>
        <v>0</v>
      </c>
      <c r="O37" s="213">
        <v>0.3</v>
      </c>
      <c r="P37" s="214">
        <f>CHOOSE('background calcs'!$L$365,'background calcs'!R395,'background calcs'!R396,'background calcs'!R397,'background calcs'!R398,'background calcs'!R399,'background calcs'!R400,'background calcs'!R401,'background calcs'!R402,'background calcs'!R403)</f>
        <v>0</v>
      </c>
      <c r="Q37" s="213">
        <v>0.3</v>
      </c>
      <c r="AP37" s="17"/>
    </row>
    <row r="38" spans="2:42" ht="18" customHeight="1">
      <c r="B38" s="141">
        <f>B37+(B42-B37)/5</f>
        <v>0.6275093484054564</v>
      </c>
      <c r="C38" s="193">
        <v>0.31</v>
      </c>
      <c r="D38" s="141">
        <f>D37+(D42-D37)/5</f>
        <v>0.324878448</v>
      </c>
      <c r="E38" s="193">
        <v>0.31</v>
      </c>
      <c r="F38" s="141">
        <f>F37+(F42-F37)/5</f>
        <v>0</v>
      </c>
      <c r="G38" s="193">
        <v>0.31</v>
      </c>
      <c r="H38" s="141">
        <f>H37+(H42-H37)/5</f>
        <v>0</v>
      </c>
      <c r="I38" s="193">
        <v>0.31</v>
      </c>
      <c r="J38" s="141">
        <f>J37+(J42-J37)/5</f>
        <v>0</v>
      </c>
      <c r="K38" s="193">
        <v>0.31</v>
      </c>
      <c r="L38" s="141">
        <f>L37+(L42-L37)/5</f>
        <v>0</v>
      </c>
      <c r="M38" s="193">
        <v>0.31</v>
      </c>
      <c r="N38" s="141">
        <f>N37+(N42-N37)/5</f>
        <v>0</v>
      </c>
      <c r="O38" s="193">
        <v>0.31</v>
      </c>
      <c r="P38" s="141">
        <f>P37+(P42-P37)/5</f>
        <v>0</v>
      </c>
      <c r="Q38" s="193">
        <v>0.31</v>
      </c>
      <c r="AP38" s="17"/>
    </row>
    <row r="39" spans="2:42" ht="18" customHeight="1">
      <c r="B39" s="141">
        <f>B38+(B42-B37)/5</f>
        <v>0.63666958155355</v>
      </c>
      <c r="C39" s="193">
        <v>0.32</v>
      </c>
      <c r="D39" s="141">
        <f>D38+(D42-D37)/5</f>
        <v>0.33328751599999995</v>
      </c>
      <c r="E39" s="193">
        <v>0.32</v>
      </c>
      <c r="F39" s="141">
        <f>F38+(F42-F37)/5</f>
        <v>0</v>
      </c>
      <c r="G39" s="193">
        <v>0.32</v>
      </c>
      <c r="H39" s="141">
        <f>H38+(H42-H37)/5</f>
        <v>0</v>
      </c>
      <c r="I39" s="193">
        <v>0.32</v>
      </c>
      <c r="J39" s="141">
        <f>J38+(J42-J37)/5</f>
        <v>0</v>
      </c>
      <c r="K39" s="193">
        <v>0.32</v>
      </c>
      <c r="L39" s="141">
        <f>L38+(L42-L37)/5</f>
        <v>0</v>
      </c>
      <c r="M39" s="193">
        <v>0.32</v>
      </c>
      <c r="N39" s="141">
        <f>N38+(N42-N37)/5</f>
        <v>0</v>
      </c>
      <c r="O39" s="193">
        <v>0.32</v>
      </c>
      <c r="P39" s="141">
        <f>P38+(P42-P37)/5</f>
        <v>0</v>
      </c>
      <c r="Q39" s="193">
        <v>0.32</v>
      </c>
      <c r="AP39" s="10"/>
    </row>
    <row r="40" spans="2:42" ht="18" customHeight="1">
      <c r="B40" s="141">
        <f>B39+(B42-B37)/5</f>
        <v>0.6458298147016437</v>
      </c>
      <c r="C40" s="193">
        <v>0.33</v>
      </c>
      <c r="D40" s="141">
        <f>D39+(D42-D37)/5</f>
        <v>0.3416965839999999</v>
      </c>
      <c r="E40" s="193">
        <v>0.33</v>
      </c>
      <c r="F40" s="141">
        <f>F39+(F42-F37)/5</f>
        <v>0</v>
      </c>
      <c r="G40" s="193">
        <v>0.33</v>
      </c>
      <c r="H40" s="141">
        <f>H39+(H42-H37)/5</f>
        <v>0</v>
      </c>
      <c r="I40" s="193">
        <v>0.33</v>
      </c>
      <c r="J40" s="141">
        <f>J39+(J42-J37)/5</f>
        <v>0</v>
      </c>
      <c r="K40" s="193">
        <v>0.33</v>
      </c>
      <c r="L40" s="141">
        <f>L39+(L42-L37)/5</f>
        <v>0</v>
      </c>
      <c r="M40" s="193">
        <v>0.33</v>
      </c>
      <c r="N40" s="141">
        <f>N39+(N42-N37)/5</f>
        <v>0</v>
      </c>
      <c r="O40" s="193">
        <v>0.33</v>
      </c>
      <c r="P40" s="141">
        <f>P39+(P42-P37)/5</f>
        <v>0</v>
      </c>
      <c r="Q40" s="193">
        <v>0.33</v>
      </c>
      <c r="AP40" s="29"/>
    </row>
    <row r="41" spans="2:42" ht="18" customHeight="1">
      <c r="B41" s="141">
        <f>B40+(B42-B37)/5</f>
        <v>0.6549900478497374</v>
      </c>
      <c r="C41" s="193">
        <v>0.34</v>
      </c>
      <c r="D41" s="141">
        <f>D40+(D42-D37)/5</f>
        <v>0.3501056519999999</v>
      </c>
      <c r="E41" s="193">
        <v>0.34</v>
      </c>
      <c r="F41" s="141">
        <f>F40+(F42-F37)/5</f>
        <v>0</v>
      </c>
      <c r="G41" s="193">
        <v>0.34</v>
      </c>
      <c r="H41" s="141">
        <f>H40+(H42-H37)/5</f>
        <v>0</v>
      </c>
      <c r="I41" s="193">
        <v>0.34</v>
      </c>
      <c r="J41" s="141">
        <f>J40+(J42-J37)/5</f>
        <v>0</v>
      </c>
      <c r="K41" s="193">
        <v>0.34</v>
      </c>
      <c r="L41" s="141">
        <f>L40+(L42-L37)/5</f>
        <v>0</v>
      </c>
      <c r="M41" s="193">
        <v>0.34</v>
      </c>
      <c r="N41" s="141">
        <f>N40+(N42-N37)/5</f>
        <v>0</v>
      </c>
      <c r="O41" s="193">
        <v>0.34</v>
      </c>
      <c r="P41" s="141">
        <f>P40+(P42-P37)/5</f>
        <v>0</v>
      </c>
      <c r="Q41" s="193">
        <v>0.34</v>
      </c>
      <c r="AP41" s="29"/>
    </row>
    <row r="42" spans="2:42" ht="18" customHeight="1">
      <c r="B42" s="214">
        <f>CHOOSE('background calcs'!$L29,'background calcs'!S59,'background calcs'!S60,'background calcs'!S61,'background calcs'!S62,'background calcs'!S63,'background calcs'!S64,'background calcs'!S65,'background calcs'!S66,'background calcs'!S67)</f>
        <v>0.6641502809978309</v>
      </c>
      <c r="C42" s="213">
        <v>0.35</v>
      </c>
      <c r="D42" s="214">
        <f>CHOOSE('background calcs'!$L77,'background calcs'!S107,'background calcs'!S108,'background calcs'!S109,'background calcs'!S110,'background calcs'!S111,'background calcs'!S112,'background calcs'!S113,'background calcs'!S114,'background calcs'!S115)</f>
        <v>0.35851471999999995</v>
      </c>
      <c r="E42" s="213">
        <v>0.35</v>
      </c>
      <c r="F42" s="214">
        <f>CHOOSE('background calcs'!$L125,'background calcs'!S155,'background calcs'!S156,'background calcs'!S157,'background calcs'!S158,'background calcs'!S159,'background calcs'!S160,'background calcs'!S161,'background calcs'!S162,'background calcs'!S163)</f>
        <v>0</v>
      </c>
      <c r="G42" s="213">
        <v>0.35</v>
      </c>
      <c r="H42" s="214">
        <f>CHOOSE('background calcs'!$L173,'background calcs'!S203,'background calcs'!S204,'background calcs'!S205,'background calcs'!S206,'background calcs'!S207,'background calcs'!S208,'background calcs'!S209,'background calcs'!S210,'background calcs'!S211)</f>
        <v>0</v>
      </c>
      <c r="I42" s="213">
        <v>0.35</v>
      </c>
      <c r="J42" s="214">
        <f>CHOOSE('background calcs'!$L221,'background calcs'!S251,'background calcs'!S252,'background calcs'!S253,'background calcs'!S254,'background calcs'!S255,'background calcs'!S256,'background calcs'!S257,'background calcs'!S258,'background calcs'!S259)</f>
        <v>0</v>
      </c>
      <c r="K42" s="213">
        <v>0.35</v>
      </c>
      <c r="L42" s="214">
        <f>CHOOSE('background calcs'!$L269,'background calcs'!S299,'background calcs'!S300,'background calcs'!S301,'background calcs'!S302,'background calcs'!S303,'background calcs'!S304,'background calcs'!S305,'background calcs'!S306,'background calcs'!S307)</f>
        <v>0</v>
      </c>
      <c r="M42" s="213">
        <v>0.35</v>
      </c>
      <c r="N42" s="214">
        <f>CHOOSE('background calcs'!$L317,'background calcs'!S347,'background calcs'!S348,'background calcs'!S349,'background calcs'!S350,'background calcs'!S351,'background calcs'!S352,'background calcs'!S353,'background calcs'!S354,'background calcs'!S355)</f>
        <v>0</v>
      </c>
      <c r="O42" s="213">
        <v>0.35</v>
      </c>
      <c r="P42" s="214">
        <f>CHOOSE('background calcs'!$L$365,'background calcs'!S395,'background calcs'!S396,'background calcs'!S397,'background calcs'!S398,'background calcs'!S399,'background calcs'!S400,'background calcs'!S401,'background calcs'!S402,'background calcs'!S403)</f>
        <v>0</v>
      </c>
      <c r="Q42" s="213">
        <v>0.35</v>
      </c>
      <c r="AP42" s="29"/>
    </row>
    <row r="43" spans="2:42" ht="18" customHeight="1">
      <c r="B43" s="141">
        <f>B42+(B47-B42)/5</f>
        <v>0.6724103741199104</v>
      </c>
      <c r="C43" s="193">
        <v>0.36</v>
      </c>
      <c r="D43" s="141">
        <f>D42+(D47-D42)/5</f>
        <v>0.36738972</v>
      </c>
      <c r="E43" s="193">
        <v>0.36</v>
      </c>
      <c r="F43" s="141">
        <f>F42+(F47-F42)/5</f>
        <v>0</v>
      </c>
      <c r="G43" s="193">
        <v>0.36</v>
      </c>
      <c r="H43" s="141">
        <f>H42+(H47-H42)/5</f>
        <v>0</v>
      </c>
      <c r="I43" s="193">
        <v>0.36</v>
      </c>
      <c r="J43" s="141">
        <f>J42+(J47-J42)/5</f>
        <v>0</v>
      </c>
      <c r="K43" s="193">
        <v>0.36</v>
      </c>
      <c r="L43" s="141">
        <f>L42+(L47-L42)/5</f>
        <v>0</v>
      </c>
      <c r="M43" s="193">
        <v>0.36</v>
      </c>
      <c r="N43" s="141">
        <f>N42+(N47-N42)/5</f>
        <v>0</v>
      </c>
      <c r="O43" s="193">
        <v>0.36</v>
      </c>
      <c r="P43" s="141">
        <f>P42+(P47-P42)/5</f>
        <v>0</v>
      </c>
      <c r="Q43" s="193">
        <v>0.36</v>
      </c>
      <c r="AP43" s="29"/>
    </row>
    <row r="44" spans="2:42" ht="18" customHeight="1">
      <c r="B44" s="141">
        <f>B43+(B47-B42)/5</f>
        <v>0.68067046724199</v>
      </c>
      <c r="C44" s="193">
        <v>0.37</v>
      </c>
      <c r="D44" s="141">
        <f>D43+(D47-D42)/5</f>
        <v>0.37626472</v>
      </c>
      <c r="E44" s="193">
        <v>0.37</v>
      </c>
      <c r="F44" s="141">
        <f>F43+(F47-F42)/5</f>
        <v>0</v>
      </c>
      <c r="G44" s="193">
        <v>0.37</v>
      </c>
      <c r="H44" s="141">
        <f>H43+(H47-H42)/5</f>
        <v>0</v>
      </c>
      <c r="I44" s="193">
        <v>0.37</v>
      </c>
      <c r="J44" s="141">
        <f>J43+(J47-J42)/5</f>
        <v>0</v>
      </c>
      <c r="K44" s="193">
        <v>0.37</v>
      </c>
      <c r="L44" s="141">
        <f>L43+(L47-L42)/5</f>
        <v>0</v>
      </c>
      <c r="M44" s="193">
        <v>0.37</v>
      </c>
      <c r="N44" s="141">
        <f>N43+(N47-N42)/5</f>
        <v>0</v>
      </c>
      <c r="O44" s="193">
        <v>0.37</v>
      </c>
      <c r="P44" s="141">
        <f>P43+(P47-P42)/5</f>
        <v>0</v>
      </c>
      <c r="Q44" s="193">
        <v>0.37</v>
      </c>
      <c r="AP44" s="29"/>
    </row>
    <row r="45" spans="2:42" ht="18" customHeight="1">
      <c r="B45" s="141">
        <f>B44+(B47-B42)/5</f>
        <v>0.6889305603640695</v>
      </c>
      <c r="C45" s="193">
        <v>0.38</v>
      </c>
      <c r="D45" s="141">
        <f>D44+(D47-D42)/5</f>
        <v>0.38513972</v>
      </c>
      <c r="E45" s="193">
        <v>0.38</v>
      </c>
      <c r="F45" s="141">
        <f>F44+(F47-F42)/5</f>
        <v>0</v>
      </c>
      <c r="G45" s="193">
        <v>0.38</v>
      </c>
      <c r="H45" s="141">
        <f>H44+(H47-H42)/5</f>
        <v>0</v>
      </c>
      <c r="I45" s="193">
        <v>0.38</v>
      </c>
      <c r="J45" s="141">
        <f>J44+(J47-J42)/5</f>
        <v>0</v>
      </c>
      <c r="K45" s="193">
        <v>0.38</v>
      </c>
      <c r="L45" s="141">
        <f>L44+(L47-L42)/5</f>
        <v>0</v>
      </c>
      <c r="M45" s="193">
        <v>0.38</v>
      </c>
      <c r="N45" s="141">
        <f>N44+(N47-N42)/5</f>
        <v>0</v>
      </c>
      <c r="O45" s="193">
        <v>0.38</v>
      </c>
      <c r="P45" s="141">
        <f>P44+(P47-P42)/5</f>
        <v>0</v>
      </c>
      <c r="Q45" s="193">
        <v>0.38</v>
      </c>
      <c r="AP45" s="29"/>
    </row>
    <row r="46" spans="2:42" ht="18" customHeight="1">
      <c r="B46" s="141">
        <f>B45+(B47-B42)/5</f>
        <v>0.6971906534861491</v>
      </c>
      <c r="C46" s="193">
        <v>0.39</v>
      </c>
      <c r="D46" s="141">
        <f>D45+(D47-D42)/5</f>
        <v>0.39401472000000004</v>
      </c>
      <c r="E46" s="193">
        <v>0.39</v>
      </c>
      <c r="F46" s="141">
        <f>F45+(F47-F42)/5</f>
        <v>0</v>
      </c>
      <c r="G46" s="193">
        <v>0.39</v>
      </c>
      <c r="H46" s="141">
        <f>H45+(H47-H42)/5</f>
        <v>0</v>
      </c>
      <c r="I46" s="193">
        <v>0.39</v>
      </c>
      <c r="J46" s="141">
        <f>J45+(J47-J42)/5</f>
        <v>0</v>
      </c>
      <c r="K46" s="193">
        <v>0.39</v>
      </c>
      <c r="L46" s="141">
        <f>L45+(L47-L42)/5</f>
        <v>0</v>
      </c>
      <c r="M46" s="193">
        <v>0.39</v>
      </c>
      <c r="N46" s="141">
        <f>N45+(N47-N42)/5</f>
        <v>0</v>
      </c>
      <c r="O46" s="193">
        <v>0.39</v>
      </c>
      <c r="P46" s="141">
        <f>P45+(P47-P42)/5</f>
        <v>0</v>
      </c>
      <c r="Q46" s="193">
        <v>0.39</v>
      </c>
      <c r="AP46" s="29"/>
    </row>
    <row r="47" spans="2:42" ht="18" customHeight="1">
      <c r="B47" s="214">
        <f>CHOOSE('background calcs'!$L29,'background calcs'!T59,'background calcs'!T60,'background calcs'!T61,'background calcs'!T62,'background calcs'!T63,'background calcs'!T64,'background calcs'!T65,'background calcs'!T66,'background calcs'!T67)</f>
        <v>0.7054507466082284</v>
      </c>
      <c r="C47" s="213">
        <v>0.4</v>
      </c>
      <c r="D47" s="214">
        <f>CHOOSE('background calcs'!$L77,'background calcs'!T107,'background calcs'!T108,'background calcs'!T109,'background calcs'!T110,'background calcs'!T111,'background calcs'!T112,'background calcs'!T113,'background calcs'!T114,'background calcs'!T115)</f>
        <v>0.40288972</v>
      </c>
      <c r="E47" s="213">
        <v>0.4</v>
      </c>
      <c r="F47" s="214">
        <f>CHOOSE('background calcs'!$L125,'background calcs'!T155,'background calcs'!T156,'background calcs'!T157,'background calcs'!T158,'background calcs'!T159,'background calcs'!T160,'background calcs'!T161,'background calcs'!T162,'background calcs'!T163)</f>
        <v>0</v>
      </c>
      <c r="G47" s="213">
        <v>0.4</v>
      </c>
      <c r="H47" s="214">
        <f>CHOOSE('background calcs'!$L173,'background calcs'!T203,'background calcs'!T204,'background calcs'!T205,'background calcs'!T206,'background calcs'!T207,'background calcs'!T208,'background calcs'!T209,'background calcs'!T210,'background calcs'!T211)</f>
        <v>0</v>
      </c>
      <c r="I47" s="213">
        <v>0.4</v>
      </c>
      <c r="J47" s="214">
        <f>CHOOSE('background calcs'!$L221,'background calcs'!T251,'background calcs'!T252,'background calcs'!T253,'background calcs'!T254,'background calcs'!T255,'background calcs'!T256,'background calcs'!T257,'background calcs'!T258,'background calcs'!T259)</f>
        <v>0</v>
      </c>
      <c r="K47" s="213">
        <v>0.4</v>
      </c>
      <c r="L47" s="214">
        <f>CHOOSE('background calcs'!$L269,'background calcs'!T299,'background calcs'!T300,'background calcs'!T301,'background calcs'!T302,'background calcs'!T303,'background calcs'!T304,'background calcs'!T305,'background calcs'!T306,'background calcs'!T307)</f>
        <v>0</v>
      </c>
      <c r="M47" s="213">
        <v>0.4</v>
      </c>
      <c r="N47" s="214">
        <f>CHOOSE('background calcs'!$L317,'background calcs'!T347,'background calcs'!T348,'background calcs'!T349,'background calcs'!T350,'background calcs'!T351,'background calcs'!T352,'background calcs'!T353,'background calcs'!T354,'background calcs'!T355)</f>
        <v>0</v>
      </c>
      <c r="O47" s="213">
        <v>0.4</v>
      </c>
      <c r="P47" s="214">
        <f>CHOOSE('background calcs'!$L$365,'background calcs'!T395,'background calcs'!T396,'background calcs'!T397,'background calcs'!T398,'background calcs'!T399,'background calcs'!T400,'background calcs'!T401,'background calcs'!T402,'background calcs'!T403)</f>
        <v>0</v>
      </c>
      <c r="Q47" s="213">
        <v>0.4</v>
      </c>
      <c r="AP47" s="29"/>
    </row>
    <row r="48" spans="2:42" ht="18" customHeight="1">
      <c r="B48" s="141">
        <f>B47+(B52-B47)/5</f>
        <v>0.7130907351215273</v>
      </c>
      <c r="C48" s="193">
        <v>0.41</v>
      </c>
      <c r="D48" s="141">
        <f>D47+(D52-D47)/5</f>
        <v>0.412164592</v>
      </c>
      <c r="E48" s="193">
        <v>0.41</v>
      </c>
      <c r="F48" s="141">
        <f>F47+(F52-F47)/5</f>
        <v>0</v>
      </c>
      <c r="G48" s="193">
        <v>0.41</v>
      </c>
      <c r="H48" s="141">
        <f>H47+(H52-H47)/5</f>
        <v>0</v>
      </c>
      <c r="I48" s="193">
        <v>0.41</v>
      </c>
      <c r="J48" s="141">
        <f>J47+(J52-J47)/5</f>
        <v>0</v>
      </c>
      <c r="K48" s="193">
        <v>0.41</v>
      </c>
      <c r="L48" s="141">
        <f>L47+(L52-L47)/5</f>
        <v>0</v>
      </c>
      <c r="M48" s="193">
        <v>0.41</v>
      </c>
      <c r="N48" s="141">
        <f>N47+(N52-N47)/5</f>
        <v>0</v>
      </c>
      <c r="O48" s="193">
        <v>0.41</v>
      </c>
      <c r="P48" s="141">
        <f>P47+(P52-P47)/5</f>
        <v>0</v>
      </c>
      <c r="Q48" s="193">
        <v>0.41</v>
      </c>
      <c r="AP48" s="29"/>
    </row>
    <row r="49" spans="2:42" ht="18" customHeight="1">
      <c r="B49" s="141">
        <f>B48+(B52-B47)/5</f>
        <v>0.7207307236348263</v>
      </c>
      <c r="C49" s="193">
        <v>0.42</v>
      </c>
      <c r="D49" s="141">
        <f>D48+(D52-D47)/5</f>
        <v>0.421439464</v>
      </c>
      <c r="E49" s="193">
        <v>0.42</v>
      </c>
      <c r="F49" s="141">
        <f>F48+(F52-F47)/5</f>
        <v>0</v>
      </c>
      <c r="G49" s="193">
        <v>0.42</v>
      </c>
      <c r="H49" s="141">
        <f>H48+(H52-H47)/5</f>
        <v>0</v>
      </c>
      <c r="I49" s="193">
        <v>0.42</v>
      </c>
      <c r="J49" s="141">
        <f>J48+(J52-J47)/5</f>
        <v>0</v>
      </c>
      <c r="K49" s="193">
        <v>0.42</v>
      </c>
      <c r="L49" s="141">
        <f>L48+(L52-L47)/5</f>
        <v>0</v>
      </c>
      <c r="M49" s="193">
        <v>0.42</v>
      </c>
      <c r="N49" s="141">
        <f>N48+(N52-N47)/5</f>
        <v>0</v>
      </c>
      <c r="O49" s="193">
        <v>0.42</v>
      </c>
      <c r="P49" s="141">
        <f>P48+(P52-P47)/5</f>
        <v>0</v>
      </c>
      <c r="Q49" s="193">
        <v>0.42</v>
      </c>
      <c r="AP49" s="29"/>
    </row>
    <row r="50" spans="2:42" ht="18" customHeight="1">
      <c r="B50" s="141">
        <f>B49+(B52-B47)/5</f>
        <v>0.7283707121481252</v>
      </c>
      <c r="C50" s="193">
        <v>0.43</v>
      </c>
      <c r="D50" s="141">
        <f>D49+(D52-D47)/5</f>
        <v>0.430714336</v>
      </c>
      <c r="E50" s="193">
        <v>0.43</v>
      </c>
      <c r="F50" s="141">
        <f>F49+(F52-F47)/5</f>
        <v>0</v>
      </c>
      <c r="G50" s="193">
        <v>0.43</v>
      </c>
      <c r="H50" s="141">
        <f>H49+(H52-H47)/5</f>
        <v>0</v>
      </c>
      <c r="I50" s="193">
        <v>0.43</v>
      </c>
      <c r="J50" s="141">
        <f>J49+(J52-J47)/5</f>
        <v>0</v>
      </c>
      <c r="K50" s="193">
        <v>0.43</v>
      </c>
      <c r="L50" s="141">
        <f>L49+(L52-L47)/5</f>
        <v>0</v>
      </c>
      <c r="M50" s="193">
        <v>0.43</v>
      </c>
      <c r="N50" s="141">
        <f>N49+(N52-N47)/5</f>
        <v>0</v>
      </c>
      <c r="O50" s="193">
        <v>0.43</v>
      </c>
      <c r="P50" s="141">
        <f>P49+(P52-P47)/5</f>
        <v>0</v>
      </c>
      <c r="Q50" s="193">
        <v>0.43</v>
      </c>
      <c r="AP50" s="29"/>
    </row>
    <row r="51" spans="2:42" ht="18" customHeight="1">
      <c r="B51" s="141">
        <f>B50+(B52-B47)/5</f>
        <v>0.7360107006614242</v>
      </c>
      <c r="C51" s="193">
        <v>0.44</v>
      </c>
      <c r="D51" s="141">
        <f>D50+(D52-D47)/5</f>
        <v>0.43998920799999997</v>
      </c>
      <c r="E51" s="193">
        <v>0.44</v>
      </c>
      <c r="F51" s="141">
        <f>F50+(F52-F47)/5</f>
        <v>0</v>
      </c>
      <c r="G51" s="193">
        <v>0.44</v>
      </c>
      <c r="H51" s="141">
        <f>H50+(H52-H47)/5</f>
        <v>0</v>
      </c>
      <c r="I51" s="193">
        <v>0.44</v>
      </c>
      <c r="J51" s="141">
        <f>J50+(J52-J47)/5</f>
        <v>0</v>
      </c>
      <c r="K51" s="193">
        <v>0.44</v>
      </c>
      <c r="L51" s="141">
        <f>L50+(L52-L47)/5</f>
        <v>0</v>
      </c>
      <c r="M51" s="193">
        <v>0.44</v>
      </c>
      <c r="N51" s="141">
        <f>N50+(N52-N47)/5</f>
        <v>0</v>
      </c>
      <c r="O51" s="193">
        <v>0.44</v>
      </c>
      <c r="P51" s="141">
        <f>P50+(P52-P47)/5</f>
        <v>0</v>
      </c>
      <c r="Q51" s="193">
        <v>0.44</v>
      </c>
      <c r="AP51" s="29"/>
    </row>
    <row r="52" spans="2:42" ht="18" customHeight="1">
      <c r="B52" s="214">
        <f>CHOOSE('background calcs'!$L29,'background calcs'!U59,'background calcs'!U60,'background calcs'!U61,'background calcs'!U62,'background calcs'!U63,'background calcs'!U64,'background calcs'!U65,'background calcs'!U66,'background calcs'!U67)</f>
        <v>0.7436506891747233</v>
      </c>
      <c r="C52" s="213">
        <v>0.45</v>
      </c>
      <c r="D52" s="214">
        <f>CHOOSE('background calcs'!$L77,'background calcs'!U107,'background calcs'!U108,'background calcs'!U109,'background calcs'!U110,'background calcs'!U111,'background calcs'!U112,'background calcs'!U113,'background calcs'!U114,'background calcs'!U115)</f>
        <v>0.44926407999999995</v>
      </c>
      <c r="E52" s="213">
        <v>0.45</v>
      </c>
      <c r="F52" s="214">
        <f>CHOOSE('background calcs'!$L125,'background calcs'!U155,'background calcs'!U156,'background calcs'!U157,'background calcs'!U158,'background calcs'!U159,'background calcs'!U160,'background calcs'!U161,'background calcs'!U162,'background calcs'!U163)</f>
        <v>0</v>
      </c>
      <c r="G52" s="213">
        <v>0.45</v>
      </c>
      <c r="H52" s="214">
        <f>CHOOSE('background calcs'!$L173,'background calcs'!U203,'background calcs'!U204,'background calcs'!U205,'background calcs'!U206,'background calcs'!U207,'background calcs'!U208,'background calcs'!U209,'background calcs'!U210,'background calcs'!U211)</f>
        <v>0</v>
      </c>
      <c r="I52" s="213">
        <v>0.45</v>
      </c>
      <c r="J52" s="214">
        <f>CHOOSE('background calcs'!$L221,'background calcs'!U251,'background calcs'!U252,'background calcs'!U253,'background calcs'!U254,'background calcs'!U255,'background calcs'!U256,'background calcs'!U257,'background calcs'!U258,'background calcs'!U259)</f>
        <v>0</v>
      </c>
      <c r="K52" s="213">
        <v>0.45</v>
      </c>
      <c r="L52" s="214">
        <f>CHOOSE('background calcs'!$L269,'background calcs'!U299,'background calcs'!U300,'background calcs'!U301,'background calcs'!U302,'background calcs'!U303,'background calcs'!U304,'background calcs'!U305,'background calcs'!U306,'background calcs'!U307)</f>
        <v>0</v>
      </c>
      <c r="M52" s="213">
        <v>0.45</v>
      </c>
      <c r="N52" s="214">
        <f>CHOOSE('background calcs'!$L317,'background calcs'!U347,'background calcs'!U348,'background calcs'!U349,'background calcs'!U350,'background calcs'!U351,'background calcs'!U352,'background calcs'!U353,'background calcs'!U354,'background calcs'!U355)</f>
        <v>0</v>
      </c>
      <c r="O52" s="213">
        <v>0.45</v>
      </c>
      <c r="P52" s="214">
        <f>CHOOSE('background calcs'!$L$365,'background calcs'!U395,'background calcs'!U396,'background calcs'!U397,'background calcs'!U398,'background calcs'!U399,'background calcs'!U400,'background calcs'!U401,'background calcs'!U402,'background calcs'!U403)</f>
        <v>0</v>
      </c>
      <c r="Q52" s="213">
        <v>0.45</v>
      </c>
      <c r="AP52" s="29"/>
    </row>
    <row r="53" spans="2:42" ht="18" customHeight="1">
      <c r="B53" s="141">
        <f>B52+(B57-B52)/5</f>
        <v>0.7507055095471901</v>
      </c>
      <c r="C53" s="193">
        <v>0.46</v>
      </c>
      <c r="D53" s="141">
        <f>D52+(D57-D52)/5</f>
        <v>0.458872764</v>
      </c>
      <c r="E53" s="193">
        <v>0.46</v>
      </c>
      <c r="F53" s="141">
        <f>F52+(F57-F52)/5</f>
        <v>0</v>
      </c>
      <c r="G53" s="193">
        <v>0.46</v>
      </c>
      <c r="H53" s="141">
        <f>H52+(H57-H52)/5</f>
        <v>0</v>
      </c>
      <c r="I53" s="193">
        <v>0.46</v>
      </c>
      <c r="J53" s="141">
        <f>J52+(J57-J52)/5</f>
        <v>0</v>
      </c>
      <c r="K53" s="193">
        <v>0.46</v>
      </c>
      <c r="L53" s="141">
        <f>L52+(L57-L52)/5</f>
        <v>0</v>
      </c>
      <c r="M53" s="193">
        <v>0.46</v>
      </c>
      <c r="N53" s="141">
        <f>N52+(N57-N52)/5</f>
        <v>0</v>
      </c>
      <c r="O53" s="193">
        <v>0.46</v>
      </c>
      <c r="P53" s="141">
        <f>P52+(P57-P52)/5</f>
        <v>0</v>
      </c>
      <c r="Q53" s="193">
        <v>0.46</v>
      </c>
      <c r="AP53" s="29"/>
    </row>
    <row r="54" spans="2:42" ht="18" customHeight="1">
      <c r="B54" s="141">
        <f>B53+(B57-B52)/5</f>
        <v>0.7577603299196568</v>
      </c>
      <c r="C54" s="193">
        <v>0.47</v>
      </c>
      <c r="D54" s="141">
        <f>D53+(D57-D52)/5</f>
        <v>0.468481448</v>
      </c>
      <c r="E54" s="193">
        <v>0.47</v>
      </c>
      <c r="F54" s="141">
        <f>F53+(F57-F52)/5</f>
        <v>0</v>
      </c>
      <c r="G54" s="193">
        <v>0.47</v>
      </c>
      <c r="H54" s="141">
        <f>H53+(H57-H52)/5</f>
        <v>0</v>
      </c>
      <c r="I54" s="193">
        <v>0.47</v>
      </c>
      <c r="J54" s="141">
        <f>J53+(J57-J52)/5</f>
        <v>0</v>
      </c>
      <c r="K54" s="193">
        <v>0.47</v>
      </c>
      <c r="L54" s="141">
        <f>L53+(L57-L52)/5</f>
        <v>0</v>
      </c>
      <c r="M54" s="193">
        <v>0.47</v>
      </c>
      <c r="N54" s="141">
        <f>N53+(N57-N52)/5</f>
        <v>0</v>
      </c>
      <c r="O54" s="193">
        <v>0.47</v>
      </c>
      <c r="P54" s="141">
        <f>P53+(P57-P52)/5</f>
        <v>0</v>
      </c>
      <c r="Q54" s="193">
        <v>0.47</v>
      </c>
      <c r="AP54" s="29"/>
    </row>
    <row r="55" spans="2:42" ht="18" customHeight="1">
      <c r="B55" s="141">
        <f>B54+(B57-B52)/5</f>
        <v>0.7648151502921235</v>
      </c>
      <c r="C55" s="193">
        <v>0.48</v>
      </c>
      <c r="D55" s="141">
        <f>D54+(D57-D52)/5</f>
        <v>0.47809013200000006</v>
      </c>
      <c r="E55" s="193">
        <v>0.48</v>
      </c>
      <c r="F55" s="141">
        <f>F54+(F57-F52)/5</f>
        <v>0</v>
      </c>
      <c r="G55" s="193">
        <v>0.48</v>
      </c>
      <c r="H55" s="141">
        <f>H54+(H57-H52)/5</f>
        <v>0</v>
      </c>
      <c r="I55" s="193">
        <v>0.48</v>
      </c>
      <c r="J55" s="141">
        <f>J54+(J57-J52)/5</f>
        <v>0</v>
      </c>
      <c r="K55" s="193">
        <v>0.48</v>
      </c>
      <c r="L55" s="141">
        <f>L54+(L57-L52)/5</f>
        <v>0</v>
      </c>
      <c r="M55" s="193">
        <v>0.48</v>
      </c>
      <c r="N55" s="141">
        <f>N54+(N57-N52)/5</f>
        <v>0</v>
      </c>
      <c r="O55" s="193">
        <v>0.48</v>
      </c>
      <c r="P55" s="141">
        <f>P54+(P57-P52)/5</f>
        <v>0</v>
      </c>
      <c r="Q55" s="193">
        <v>0.48</v>
      </c>
      <c r="AP55" s="59"/>
    </row>
    <row r="56" spans="2:42" ht="18" customHeight="1">
      <c r="B56" s="141">
        <f>B55+(B57-B52)/5</f>
        <v>0.7718699706645903</v>
      </c>
      <c r="C56" s="193">
        <v>0.49</v>
      </c>
      <c r="D56" s="141">
        <f>D55+(D57-D52)/5</f>
        <v>0.4876988160000001</v>
      </c>
      <c r="E56" s="193">
        <v>0.49</v>
      </c>
      <c r="F56" s="141">
        <f>F55+(F57-F52)/5</f>
        <v>0</v>
      </c>
      <c r="G56" s="193">
        <v>0.49</v>
      </c>
      <c r="H56" s="141">
        <f>H55+(H57-H52)/5</f>
        <v>0</v>
      </c>
      <c r="I56" s="193">
        <v>0.49</v>
      </c>
      <c r="J56" s="141">
        <f>J55+(J57-J52)/5</f>
        <v>0</v>
      </c>
      <c r="K56" s="193">
        <v>0.49</v>
      </c>
      <c r="L56" s="141">
        <f>L55+(L57-L52)/5</f>
        <v>0</v>
      </c>
      <c r="M56" s="193">
        <v>0.49</v>
      </c>
      <c r="N56" s="141">
        <f>N55+(N57-N52)/5</f>
        <v>0</v>
      </c>
      <c r="O56" s="193">
        <v>0.49</v>
      </c>
      <c r="P56" s="141">
        <f>P55+(P57-P52)/5</f>
        <v>0</v>
      </c>
      <c r="Q56" s="193">
        <v>0.49</v>
      </c>
      <c r="AP56" s="29"/>
    </row>
    <row r="57" spans="2:42" ht="18" customHeight="1">
      <c r="B57" s="214">
        <f>CHOOSE('background calcs'!$L29,'background calcs'!V59,'background calcs'!V60,'background calcs'!V61,'background calcs'!V62,'background calcs'!V63,'background calcs'!V64,'background calcs'!V65,'background calcs'!V66,'background calcs'!V67)</f>
        <v>0.7789247910370569</v>
      </c>
      <c r="C57" s="213">
        <v>0.5</v>
      </c>
      <c r="D57" s="214">
        <f>CHOOSE('background calcs'!$L77,'background calcs'!V107,'background calcs'!V108,'background calcs'!V109,'background calcs'!V110,'background calcs'!V111,'background calcs'!V112,'background calcs'!V113,'background calcs'!V114,'background calcs'!V115)</f>
        <v>0.4973075</v>
      </c>
      <c r="E57" s="213">
        <v>0.5</v>
      </c>
      <c r="F57" s="214">
        <f>CHOOSE('background calcs'!$L125,'background calcs'!V155,'background calcs'!V156,'background calcs'!V157,'background calcs'!V158,'background calcs'!V159,'background calcs'!V160,'background calcs'!V161,'background calcs'!V162,'background calcs'!V163)</f>
        <v>0</v>
      </c>
      <c r="G57" s="213">
        <v>0.5</v>
      </c>
      <c r="H57" s="214">
        <f>CHOOSE('background calcs'!$L173,'background calcs'!V203,'background calcs'!V204,'background calcs'!V205,'background calcs'!V206,'background calcs'!V207,'background calcs'!V208,'background calcs'!V209,'background calcs'!V210,'background calcs'!V211)</f>
        <v>0</v>
      </c>
      <c r="I57" s="213">
        <v>0.5</v>
      </c>
      <c r="J57" s="214">
        <f>CHOOSE('background calcs'!$L221,'background calcs'!V251,'background calcs'!V252,'background calcs'!V253,'background calcs'!V254,'background calcs'!V255,'background calcs'!V256,'background calcs'!V257,'background calcs'!V258,'background calcs'!V259)</f>
        <v>0</v>
      </c>
      <c r="K57" s="213">
        <v>0.5</v>
      </c>
      <c r="L57" s="214">
        <f>CHOOSE('background calcs'!$L269,'background calcs'!V299,'background calcs'!V300,'background calcs'!V301,'background calcs'!V302,'background calcs'!V303,'background calcs'!V304,'background calcs'!V305,'background calcs'!V306,'background calcs'!V307)</f>
        <v>0</v>
      </c>
      <c r="M57" s="213">
        <v>0.5</v>
      </c>
      <c r="N57" s="214">
        <f>CHOOSE('background calcs'!$L317,'background calcs'!V347,'background calcs'!V348,'background calcs'!V349,'background calcs'!V350,'background calcs'!V351,'background calcs'!V352,'background calcs'!V353,'background calcs'!V354,'background calcs'!V355)</f>
        <v>0</v>
      </c>
      <c r="O57" s="213">
        <v>0.5</v>
      </c>
      <c r="P57" s="214">
        <f>CHOOSE('background calcs'!$L$365,'background calcs'!V395,'background calcs'!V396,'background calcs'!V397,'background calcs'!V398,'background calcs'!V399,'background calcs'!V400,'background calcs'!V401,'background calcs'!V402,'background calcs'!V403)</f>
        <v>0</v>
      </c>
      <c r="Q57" s="213">
        <v>0.5</v>
      </c>
      <c r="AP57" s="29"/>
    </row>
    <row r="58" spans="2:42" ht="18" customHeight="1">
      <c r="B58" s="141">
        <f>B57+(B62-B57)/5</f>
        <v>0.7854700050517555</v>
      </c>
      <c r="C58" s="193">
        <v>0.51</v>
      </c>
      <c r="D58" s="141">
        <f>D57+(D62-D57)/5</f>
        <v>0.507183936</v>
      </c>
      <c r="E58" s="193">
        <v>0.51</v>
      </c>
      <c r="F58" s="141">
        <f>F57+(F62-F57)/5</f>
        <v>0</v>
      </c>
      <c r="G58" s="193">
        <v>0.51</v>
      </c>
      <c r="H58" s="141">
        <f>H57+(H62-H57)/5</f>
        <v>0</v>
      </c>
      <c r="I58" s="193">
        <v>0.51</v>
      </c>
      <c r="J58" s="141">
        <f>J57+(J62-J57)/5</f>
        <v>0</v>
      </c>
      <c r="K58" s="193">
        <v>0.51</v>
      </c>
      <c r="L58" s="141">
        <f>L57+(L62-L57)/5</f>
        <v>0</v>
      </c>
      <c r="M58" s="193">
        <v>0.51</v>
      </c>
      <c r="N58" s="141">
        <f>N57+(N62-N57)/5</f>
        <v>0</v>
      </c>
      <c r="O58" s="193">
        <v>0.51</v>
      </c>
      <c r="P58" s="141">
        <f>P57+(P62-P57)/5</f>
        <v>0</v>
      </c>
      <c r="Q58" s="193">
        <v>0.51</v>
      </c>
      <c r="AP58" s="29"/>
    </row>
    <row r="59" spans="2:42" ht="18" customHeight="1">
      <c r="B59" s="141">
        <f>B58+(B62-B57)/5</f>
        <v>0.792015219066454</v>
      </c>
      <c r="C59" s="193">
        <v>0.52</v>
      </c>
      <c r="D59" s="141">
        <f>D58+(D62-D57)/5</f>
        <v>0.517060372</v>
      </c>
      <c r="E59" s="193">
        <v>0.52</v>
      </c>
      <c r="F59" s="141">
        <f>F58+(F62-F57)/5</f>
        <v>0</v>
      </c>
      <c r="G59" s="193">
        <v>0.52</v>
      </c>
      <c r="H59" s="141">
        <f>H58+(H62-H57)/5</f>
        <v>0</v>
      </c>
      <c r="I59" s="193">
        <v>0.52</v>
      </c>
      <c r="J59" s="141">
        <f>J58+(J62-J57)/5</f>
        <v>0</v>
      </c>
      <c r="K59" s="193">
        <v>0.52</v>
      </c>
      <c r="L59" s="141">
        <f>L58+(L62-L57)/5</f>
        <v>0</v>
      </c>
      <c r="M59" s="193">
        <v>0.52</v>
      </c>
      <c r="N59" s="141">
        <f>N58+(N62-N57)/5</f>
        <v>0</v>
      </c>
      <c r="O59" s="193">
        <v>0.52</v>
      </c>
      <c r="P59" s="141">
        <f>P58+(P62-P57)/5</f>
        <v>0</v>
      </c>
      <c r="Q59" s="193">
        <v>0.52</v>
      </c>
      <c r="AP59" s="29"/>
    </row>
    <row r="60" spans="2:42" ht="18" customHeight="1">
      <c r="B60" s="141">
        <f>B59+(B62-B57)/5</f>
        <v>0.7985604330811525</v>
      </c>
      <c r="C60" s="193">
        <v>0.53</v>
      </c>
      <c r="D60" s="141">
        <f>D59+(D62-D57)/5</f>
        <v>0.526936808</v>
      </c>
      <c r="E60" s="193">
        <v>0.53</v>
      </c>
      <c r="F60" s="141">
        <f>F59+(F62-F57)/5</f>
        <v>0</v>
      </c>
      <c r="G60" s="193">
        <v>0.53</v>
      </c>
      <c r="H60" s="141">
        <f>H59+(H62-H57)/5</f>
        <v>0</v>
      </c>
      <c r="I60" s="193">
        <v>0.53</v>
      </c>
      <c r="J60" s="141">
        <f>J59+(J62-J57)/5</f>
        <v>0</v>
      </c>
      <c r="K60" s="193">
        <v>0.53</v>
      </c>
      <c r="L60" s="141">
        <f>L59+(L62-L57)/5</f>
        <v>0</v>
      </c>
      <c r="M60" s="193">
        <v>0.53</v>
      </c>
      <c r="N60" s="141">
        <f>N59+(N62-N57)/5</f>
        <v>0</v>
      </c>
      <c r="O60" s="193">
        <v>0.53</v>
      </c>
      <c r="P60" s="141">
        <f>P59+(P62-P57)/5</f>
        <v>0</v>
      </c>
      <c r="Q60" s="193">
        <v>0.53</v>
      </c>
      <c r="AP60" s="29"/>
    </row>
    <row r="61" spans="2:42" ht="18" customHeight="1">
      <c r="B61" s="141">
        <f>B60+(B62-B57)/5</f>
        <v>0.8051056470958511</v>
      </c>
      <c r="C61" s="193">
        <v>0.54</v>
      </c>
      <c r="D61" s="141">
        <f>D60+(D62-D57)/5</f>
        <v>0.536813244</v>
      </c>
      <c r="E61" s="193">
        <v>0.54</v>
      </c>
      <c r="F61" s="141">
        <f>F60+(F62-F57)/5</f>
        <v>0</v>
      </c>
      <c r="G61" s="193">
        <v>0.54</v>
      </c>
      <c r="H61" s="141">
        <f>H60+(H62-H57)/5</f>
        <v>0</v>
      </c>
      <c r="I61" s="193">
        <v>0.54</v>
      </c>
      <c r="J61" s="141">
        <f>J60+(J62-J57)/5</f>
        <v>0</v>
      </c>
      <c r="K61" s="193">
        <v>0.54</v>
      </c>
      <c r="L61" s="141">
        <f>L60+(L62-L57)/5</f>
        <v>0</v>
      </c>
      <c r="M61" s="193">
        <v>0.54</v>
      </c>
      <c r="N61" s="141">
        <f>N60+(N62-N57)/5</f>
        <v>0</v>
      </c>
      <c r="O61" s="193">
        <v>0.54</v>
      </c>
      <c r="P61" s="141">
        <f>P60+(P62-P57)/5</f>
        <v>0</v>
      </c>
      <c r="Q61" s="193">
        <v>0.54</v>
      </c>
      <c r="AP61" s="29"/>
    </row>
    <row r="62" spans="2:42" ht="18" customHeight="1">
      <c r="B62" s="214">
        <f>CHOOSE('background calcs'!$L29,'background calcs'!W59,'background calcs'!W60,'background calcs'!W61,'background calcs'!W62,'background calcs'!W63,'background calcs'!W64,'background calcs'!W65,'background calcs'!W66,'background calcs'!W67)</f>
        <v>0.8116508611105495</v>
      </c>
      <c r="C62" s="213">
        <v>0.55</v>
      </c>
      <c r="D62" s="214">
        <f>CHOOSE('background calcs'!$L77,'background calcs'!W107,'background calcs'!W108,'background calcs'!W109,'background calcs'!W110,'background calcs'!W111,'background calcs'!W112,'background calcs'!W113,'background calcs'!W114,'background calcs'!W115)</f>
        <v>0.5466896800000001</v>
      </c>
      <c r="E62" s="213">
        <v>0.55</v>
      </c>
      <c r="F62" s="214">
        <f>CHOOSE('background calcs'!$L125,'background calcs'!W155,'background calcs'!W156,'background calcs'!W157,'background calcs'!W158,'background calcs'!W159,'background calcs'!W160,'background calcs'!W161,'background calcs'!W162,'background calcs'!W163)</f>
        <v>0</v>
      </c>
      <c r="G62" s="213">
        <v>0.55</v>
      </c>
      <c r="H62" s="214">
        <f>CHOOSE('background calcs'!$L173,'background calcs'!W203,'background calcs'!W204,'background calcs'!W205,'background calcs'!W206,'background calcs'!W207,'background calcs'!W208,'background calcs'!W209,'background calcs'!W210,'background calcs'!W211)</f>
        <v>0</v>
      </c>
      <c r="I62" s="213">
        <v>0.55</v>
      </c>
      <c r="J62" s="214">
        <f>CHOOSE('background calcs'!$L221,'background calcs'!W251,'background calcs'!W252,'background calcs'!W253,'background calcs'!W254,'background calcs'!W255,'background calcs'!W256,'background calcs'!W257,'background calcs'!W258,'background calcs'!W259)</f>
        <v>0</v>
      </c>
      <c r="K62" s="213">
        <v>0.55</v>
      </c>
      <c r="L62" s="214">
        <f>CHOOSE('background calcs'!$L269,'background calcs'!W299,'background calcs'!W300,'background calcs'!W301,'background calcs'!W302,'background calcs'!W303,'background calcs'!W304,'background calcs'!W305,'background calcs'!W306,'background calcs'!W307)</f>
        <v>0</v>
      </c>
      <c r="M62" s="213">
        <v>0.55</v>
      </c>
      <c r="N62" s="214">
        <f>CHOOSE('background calcs'!$L317,'background calcs'!W347,'background calcs'!W348,'background calcs'!W349,'background calcs'!W350,'background calcs'!W351,'background calcs'!W352,'background calcs'!W353,'background calcs'!W354,'background calcs'!W355)</f>
        <v>0</v>
      </c>
      <c r="O62" s="213">
        <v>0.55</v>
      </c>
      <c r="P62" s="214">
        <f>CHOOSE('background calcs'!$L$365,'background calcs'!W395,'background calcs'!W396,'background calcs'!W397,'background calcs'!W398,'background calcs'!W399,'background calcs'!W400,'background calcs'!W401,'background calcs'!W402,'background calcs'!W403)</f>
        <v>0</v>
      </c>
      <c r="Q62" s="213">
        <v>0.55</v>
      </c>
      <c r="AP62" s="29"/>
    </row>
    <row r="63" spans="2:42" ht="18" customHeight="1">
      <c r="B63" s="141">
        <f>B62+(B67-B62)/5</f>
        <v>0.8177465106381613</v>
      </c>
      <c r="C63" s="193">
        <v>0.56</v>
      </c>
      <c r="D63" s="141">
        <f>D62+(D67-D62)/5</f>
        <v>0.556767808</v>
      </c>
      <c r="E63" s="193">
        <v>0.56</v>
      </c>
      <c r="F63" s="141">
        <f>F62+(F67-F62)/5</f>
        <v>0</v>
      </c>
      <c r="G63" s="193">
        <v>0.56</v>
      </c>
      <c r="H63" s="141">
        <f>H62+(H67-H62)/5</f>
        <v>0</v>
      </c>
      <c r="I63" s="193">
        <v>0.56</v>
      </c>
      <c r="J63" s="141">
        <f>J62+(J67-J62)/5</f>
        <v>0</v>
      </c>
      <c r="K63" s="193">
        <v>0.56</v>
      </c>
      <c r="L63" s="141">
        <f>L62+(L67-L62)/5</f>
        <v>0</v>
      </c>
      <c r="M63" s="193">
        <v>0.56</v>
      </c>
      <c r="N63" s="141">
        <f>N62+(N67-N62)/5</f>
        <v>0</v>
      </c>
      <c r="O63" s="193">
        <v>0.56</v>
      </c>
      <c r="P63" s="141">
        <f>P62+(P67-P62)/5</f>
        <v>0</v>
      </c>
      <c r="Q63" s="193">
        <v>0.56</v>
      </c>
      <c r="AP63" s="29"/>
    </row>
    <row r="64" spans="2:42" ht="18" customHeight="1">
      <c r="B64" s="141">
        <f>B63+(B67-B62)/5</f>
        <v>0.823842160165773</v>
      </c>
      <c r="C64" s="193">
        <v>0.57</v>
      </c>
      <c r="D64" s="141">
        <f>D63+(D67-D62)/5</f>
        <v>0.566845936</v>
      </c>
      <c r="E64" s="193">
        <v>0.57</v>
      </c>
      <c r="F64" s="141">
        <f>F63+(F67-F62)/5</f>
        <v>0</v>
      </c>
      <c r="G64" s="193">
        <v>0.57</v>
      </c>
      <c r="H64" s="141">
        <f>H63+(H67-H62)/5</f>
        <v>0</v>
      </c>
      <c r="I64" s="193">
        <v>0.57</v>
      </c>
      <c r="J64" s="141">
        <f>J63+(J67-J62)/5</f>
        <v>0</v>
      </c>
      <c r="K64" s="193">
        <v>0.57</v>
      </c>
      <c r="L64" s="141">
        <f>L63+(L67-L62)/5</f>
        <v>0</v>
      </c>
      <c r="M64" s="193">
        <v>0.57</v>
      </c>
      <c r="N64" s="141">
        <f>N63+(N67-N62)/5</f>
        <v>0</v>
      </c>
      <c r="O64" s="193">
        <v>0.57</v>
      </c>
      <c r="P64" s="141">
        <f>P63+(P67-P62)/5</f>
        <v>0</v>
      </c>
      <c r="Q64" s="193">
        <v>0.57</v>
      </c>
      <c r="AP64" s="29"/>
    </row>
    <row r="65" spans="2:42" ht="18" customHeight="1">
      <c r="B65" s="141">
        <f>B64+(B67-B62)/5</f>
        <v>0.8299378096933848</v>
      </c>
      <c r="C65" s="193">
        <v>0.58</v>
      </c>
      <c r="D65" s="141">
        <f>D64+(D67-D62)/5</f>
        <v>0.576924064</v>
      </c>
      <c r="E65" s="193">
        <v>0.58</v>
      </c>
      <c r="F65" s="141">
        <f>F64+(F67-F62)/5</f>
        <v>0</v>
      </c>
      <c r="G65" s="193">
        <v>0.58</v>
      </c>
      <c r="H65" s="141">
        <f>H64+(H67-H62)/5</f>
        <v>0</v>
      </c>
      <c r="I65" s="193">
        <v>0.58</v>
      </c>
      <c r="J65" s="141">
        <f>J64+(J67-J62)/5</f>
        <v>0</v>
      </c>
      <c r="K65" s="193">
        <v>0.58</v>
      </c>
      <c r="L65" s="141">
        <f>L64+(L67-L62)/5</f>
        <v>0</v>
      </c>
      <c r="M65" s="193">
        <v>0.58</v>
      </c>
      <c r="N65" s="141">
        <f>N64+(N67-N62)/5</f>
        <v>0</v>
      </c>
      <c r="O65" s="193">
        <v>0.58</v>
      </c>
      <c r="P65" s="141">
        <f>P64+(P67-P62)/5</f>
        <v>0</v>
      </c>
      <c r="Q65" s="193">
        <v>0.58</v>
      </c>
      <c r="AP65" s="60"/>
    </row>
    <row r="66" spans="2:42" ht="18" customHeight="1">
      <c r="B66" s="141">
        <f>B65+(B67-B62)/5</f>
        <v>0.8360334592209966</v>
      </c>
      <c r="C66" s="193">
        <v>0.59</v>
      </c>
      <c r="D66" s="141">
        <f>D65+(D67-D62)/5</f>
        <v>0.5870021919999999</v>
      </c>
      <c r="E66" s="193">
        <v>0.59</v>
      </c>
      <c r="F66" s="141">
        <f>F65+(F67-F62)/5</f>
        <v>0</v>
      </c>
      <c r="G66" s="193">
        <v>0.59</v>
      </c>
      <c r="H66" s="141">
        <f>H65+(H67-H62)/5</f>
        <v>0</v>
      </c>
      <c r="I66" s="193">
        <v>0.59</v>
      </c>
      <c r="J66" s="141">
        <f>J65+(J67-J62)/5</f>
        <v>0</v>
      </c>
      <c r="K66" s="193">
        <v>0.59</v>
      </c>
      <c r="L66" s="141">
        <f>L65+(L67-L62)/5</f>
        <v>0</v>
      </c>
      <c r="M66" s="193">
        <v>0.59</v>
      </c>
      <c r="N66" s="141">
        <f>N65+(N67-N62)/5</f>
        <v>0</v>
      </c>
      <c r="O66" s="193">
        <v>0.59</v>
      </c>
      <c r="P66" s="141">
        <f>P65+(P67-P62)/5</f>
        <v>0</v>
      </c>
      <c r="Q66" s="193">
        <v>0.59</v>
      </c>
      <c r="AP66" s="60"/>
    </row>
    <row r="67" spans="2:42" ht="18" customHeight="1">
      <c r="B67" s="214">
        <f>CHOOSE('background calcs'!$L29,'background calcs'!X59,'background calcs'!X60,'background calcs'!X61,'background calcs'!X62,'background calcs'!X63,'background calcs'!X64,'background calcs'!X65,'background calcs'!X66,'background calcs'!X67)</f>
        <v>0.8421291087486082</v>
      </c>
      <c r="C67" s="213">
        <v>0.6</v>
      </c>
      <c r="D67" s="214">
        <f>CHOOSE('background calcs'!$L77,'background calcs'!X107,'background calcs'!X108,'background calcs'!X109,'background calcs'!X110,'background calcs'!X111,'background calcs'!X112,'background calcs'!X113,'background calcs'!X114,'background calcs'!X115)</f>
        <v>0.59708032</v>
      </c>
      <c r="E67" s="213">
        <v>0.6</v>
      </c>
      <c r="F67" s="214">
        <f>CHOOSE('background calcs'!$L125,'background calcs'!X155,'background calcs'!X156,'background calcs'!X157,'background calcs'!X158,'background calcs'!X159,'background calcs'!X160,'background calcs'!X161,'background calcs'!X162,'background calcs'!X163)</f>
        <v>0</v>
      </c>
      <c r="G67" s="213">
        <v>0.6</v>
      </c>
      <c r="H67" s="214">
        <f>CHOOSE('background calcs'!$L173,'background calcs'!X203,'background calcs'!X204,'background calcs'!X205,'background calcs'!X206,'background calcs'!X207,'background calcs'!X208,'background calcs'!X209,'background calcs'!X210,'background calcs'!X211)</f>
        <v>0</v>
      </c>
      <c r="I67" s="213">
        <v>0.6</v>
      </c>
      <c r="J67" s="214">
        <f>CHOOSE('background calcs'!$L221,'background calcs'!X251,'background calcs'!X252,'background calcs'!X253,'background calcs'!X254,'background calcs'!X255,'background calcs'!X256,'background calcs'!X257,'background calcs'!X258,'background calcs'!X259)</f>
        <v>0</v>
      </c>
      <c r="K67" s="213">
        <v>0.6</v>
      </c>
      <c r="L67" s="214">
        <f>CHOOSE('background calcs'!$L269,'background calcs'!X299,'background calcs'!X300,'background calcs'!X301,'background calcs'!X302,'background calcs'!X303,'background calcs'!X304,'background calcs'!X305,'background calcs'!X306,'background calcs'!X307)</f>
        <v>0</v>
      </c>
      <c r="M67" s="213">
        <v>0.6</v>
      </c>
      <c r="N67" s="214">
        <f>CHOOSE('background calcs'!$L317,'background calcs'!X347,'background calcs'!X348,'background calcs'!X349,'background calcs'!X350,'background calcs'!X351,'background calcs'!X352,'background calcs'!X353,'background calcs'!X354,'background calcs'!X355)</f>
        <v>0</v>
      </c>
      <c r="O67" s="213">
        <v>0.6</v>
      </c>
      <c r="P67" s="214">
        <f>CHOOSE('background calcs'!$L$365,'background calcs'!X395,'background calcs'!X396,'background calcs'!X397,'background calcs'!X398,'background calcs'!X399,'background calcs'!X400,'background calcs'!X401,'background calcs'!X402,'background calcs'!X403)</f>
        <v>0</v>
      </c>
      <c r="Q67" s="213">
        <v>0.6</v>
      </c>
      <c r="AP67" s="29"/>
    </row>
    <row r="68" spans="2:42" ht="18" customHeight="1">
      <c r="B68" s="141">
        <f>B67+(B72-B67)/5</f>
        <v>0.847829380970361</v>
      </c>
      <c r="C68" s="193">
        <v>0.61</v>
      </c>
      <c r="D68" s="141">
        <f>D67+(D72-D67)/5</f>
        <v>0.60729408</v>
      </c>
      <c r="E68" s="193">
        <v>0.61</v>
      </c>
      <c r="F68" s="141">
        <f>F67+(F72-F67)/5</f>
        <v>0</v>
      </c>
      <c r="G68" s="193">
        <v>0.61</v>
      </c>
      <c r="H68" s="141">
        <f>H67+(H72-H67)/5</f>
        <v>0</v>
      </c>
      <c r="I68" s="193">
        <v>0.61</v>
      </c>
      <c r="J68" s="141">
        <f>J67+(J72-J67)/5</f>
        <v>0</v>
      </c>
      <c r="K68" s="193">
        <v>0.61</v>
      </c>
      <c r="L68" s="141">
        <f>L67+(L72-L67)/5</f>
        <v>0</v>
      </c>
      <c r="M68" s="193">
        <v>0.61</v>
      </c>
      <c r="N68" s="141">
        <f>N67+(N72-N67)/5</f>
        <v>0</v>
      </c>
      <c r="O68" s="193">
        <v>0.61</v>
      </c>
      <c r="P68" s="141">
        <f>P67+(P72-P67)/5</f>
        <v>0</v>
      </c>
      <c r="Q68" s="193">
        <v>0.61</v>
      </c>
      <c r="AP68" s="29"/>
    </row>
    <row r="69" spans="2:42" ht="18" customHeight="1">
      <c r="B69" s="141">
        <f>B68+(B72-B67)/5</f>
        <v>0.8535296531921137</v>
      </c>
      <c r="C69" s="193">
        <v>0.62</v>
      </c>
      <c r="D69" s="141">
        <f>D68+(D72-D67)/5</f>
        <v>0.6175078399999999</v>
      </c>
      <c r="E69" s="193">
        <v>0.62</v>
      </c>
      <c r="F69" s="141">
        <f>F68+(F72-F67)/5</f>
        <v>0</v>
      </c>
      <c r="G69" s="193">
        <v>0.62</v>
      </c>
      <c r="H69" s="141">
        <f>H68+(H72-H67)/5</f>
        <v>0</v>
      </c>
      <c r="I69" s="193">
        <v>0.62</v>
      </c>
      <c r="J69" s="141">
        <f>J68+(J72-J67)/5</f>
        <v>0</v>
      </c>
      <c r="K69" s="193">
        <v>0.62</v>
      </c>
      <c r="L69" s="141">
        <f>L68+(L72-L67)/5</f>
        <v>0</v>
      </c>
      <c r="M69" s="193">
        <v>0.62</v>
      </c>
      <c r="N69" s="141">
        <f>N68+(N72-N67)/5</f>
        <v>0</v>
      </c>
      <c r="O69" s="193">
        <v>0.62</v>
      </c>
      <c r="P69" s="141">
        <f>P68+(P72-P67)/5</f>
        <v>0</v>
      </c>
      <c r="Q69" s="193">
        <v>0.62</v>
      </c>
      <c r="AP69" s="29"/>
    </row>
    <row r="70" spans="2:42" ht="18" customHeight="1">
      <c r="B70" s="141">
        <f>B69+(B72-B67)/5</f>
        <v>0.8592299254138664</v>
      </c>
      <c r="C70" s="193">
        <v>0.63</v>
      </c>
      <c r="D70" s="141">
        <f>D69+(D72-D67)/5</f>
        <v>0.6277215999999999</v>
      </c>
      <c r="E70" s="193">
        <v>0.63</v>
      </c>
      <c r="F70" s="141">
        <f>F69+(F72-F67)/5</f>
        <v>0</v>
      </c>
      <c r="G70" s="193">
        <v>0.63</v>
      </c>
      <c r="H70" s="141">
        <f>H69+(H72-H67)/5</f>
        <v>0</v>
      </c>
      <c r="I70" s="193">
        <v>0.63</v>
      </c>
      <c r="J70" s="141">
        <f>J69+(J72-J67)/5</f>
        <v>0</v>
      </c>
      <c r="K70" s="193">
        <v>0.63</v>
      </c>
      <c r="L70" s="141">
        <f>L69+(L72-L67)/5</f>
        <v>0</v>
      </c>
      <c r="M70" s="193">
        <v>0.63</v>
      </c>
      <c r="N70" s="141">
        <f>N69+(N72-N67)/5</f>
        <v>0</v>
      </c>
      <c r="O70" s="193">
        <v>0.63</v>
      </c>
      <c r="P70" s="141">
        <f>P69+(P72-P67)/5</f>
        <v>0</v>
      </c>
      <c r="Q70" s="193">
        <v>0.63</v>
      </c>
      <c r="AP70" s="29"/>
    </row>
    <row r="71" spans="2:42" ht="18" customHeight="1">
      <c r="B71" s="141">
        <f>B70+(B72-B67)/5</f>
        <v>0.8649301976356192</v>
      </c>
      <c r="C71" s="193">
        <v>0.64</v>
      </c>
      <c r="D71" s="141">
        <f>D70+(D72-D67)/5</f>
        <v>0.6379353599999998</v>
      </c>
      <c r="E71" s="193">
        <v>0.64</v>
      </c>
      <c r="F71" s="141">
        <f>F70+(F72-F67)/5</f>
        <v>0</v>
      </c>
      <c r="G71" s="193">
        <v>0.64</v>
      </c>
      <c r="H71" s="141">
        <f>H70+(H72-H67)/5</f>
        <v>0</v>
      </c>
      <c r="I71" s="193">
        <v>0.64</v>
      </c>
      <c r="J71" s="141">
        <f>J70+(J72-J67)/5</f>
        <v>0</v>
      </c>
      <c r="K71" s="193">
        <v>0.64</v>
      </c>
      <c r="L71" s="141">
        <f>L70+(L72-L67)/5</f>
        <v>0</v>
      </c>
      <c r="M71" s="193">
        <v>0.64</v>
      </c>
      <c r="N71" s="141">
        <f>N70+(N72-N67)/5</f>
        <v>0</v>
      </c>
      <c r="O71" s="193">
        <v>0.64</v>
      </c>
      <c r="P71" s="141">
        <f>P70+(P72-P67)/5</f>
        <v>0</v>
      </c>
      <c r="Q71" s="193">
        <v>0.64</v>
      </c>
      <c r="AP71" s="9"/>
    </row>
    <row r="72" spans="2:42" ht="18" customHeight="1">
      <c r="B72" s="214">
        <f>CHOOSE('background calcs'!$L29,'background calcs'!Y59,'background calcs'!Y60,'background calcs'!Y61,'background calcs'!Y62,'background calcs'!Y63,'background calcs'!Y64,'background calcs'!Y65,'background calcs'!Y66,'background calcs'!Y67)</f>
        <v>0.8706304698573718</v>
      </c>
      <c r="C72" s="213">
        <v>0.65</v>
      </c>
      <c r="D72" s="214">
        <f>CHOOSE('background calcs'!$L77,'background calcs'!Y107,'background calcs'!Y108,'background calcs'!Y109,'background calcs'!Y110,'background calcs'!Y111,'background calcs'!Y112,'background calcs'!Y113,'background calcs'!Y114,'background calcs'!Y115)</f>
        <v>0.6481491199999999</v>
      </c>
      <c r="E72" s="213">
        <v>0.65</v>
      </c>
      <c r="F72" s="214">
        <f>CHOOSE('background calcs'!$L125,'background calcs'!Y155,'background calcs'!Y156,'background calcs'!Y157,'background calcs'!Y158,'background calcs'!Y159,'background calcs'!Y160,'background calcs'!Y161,'background calcs'!Y162,'background calcs'!Y163)</f>
        <v>0</v>
      </c>
      <c r="G72" s="213">
        <v>0.65</v>
      </c>
      <c r="H72" s="214">
        <f>CHOOSE('background calcs'!$L173,'background calcs'!Y203,'background calcs'!Y204,'background calcs'!Y205,'background calcs'!Y206,'background calcs'!Y207,'background calcs'!Y208,'background calcs'!Y209,'background calcs'!Y210,'background calcs'!Y211)</f>
        <v>0</v>
      </c>
      <c r="I72" s="213">
        <v>0.65</v>
      </c>
      <c r="J72" s="214">
        <f>CHOOSE('background calcs'!$L221,'background calcs'!Y251,'background calcs'!Y252,'background calcs'!Y253,'background calcs'!Y254,'background calcs'!Y255,'background calcs'!Y256,'background calcs'!Y257,'background calcs'!Y258,'background calcs'!Y259)</f>
        <v>0</v>
      </c>
      <c r="K72" s="213">
        <v>0.65</v>
      </c>
      <c r="L72" s="214">
        <f>CHOOSE('background calcs'!$L269,'background calcs'!Y299,'background calcs'!Y300,'background calcs'!Y301,'background calcs'!Y302,'background calcs'!Y303,'background calcs'!Y304,'background calcs'!Y305,'background calcs'!Y306,'background calcs'!Y307)</f>
        <v>0</v>
      </c>
      <c r="M72" s="213">
        <v>0.65</v>
      </c>
      <c r="N72" s="214">
        <f>CHOOSE('background calcs'!$L317,'background calcs'!Y347,'background calcs'!Y348,'background calcs'!Y349,'background calcs'!Y350,'background calcs'!Y351,'background calcs'!Y352,'background calcs'!Y353,'background calcs'!Y354,'background calcs'!Y355)</f>
        <v>0</v>
      </c>
      <c r="O72" s="213">
        <v>0.65</v>
      </c>
      <c r="P72" s="214">
        <f>CHOOSE('background calcs'!$L$365,'background calcs'!Y395,'background calcs'!Y396,'background calcs'!Y397,'background calcs'!Y398,'background calcs'!Y399,'background calcs'!Y400,'background calcs'!Y401,'background calcs'!Y402,'background calcs'!Y403)</f>
        <v>0</v>
      </c>
      <c r="Q72" s="213">
        <v>0.65</v>
      </c>
      <c r="AP72" s="9"/>
    </row>
    <row r="73" spans="2:42" ht="18" customHeight="1">
      <c r="B73" s="141">
        <f>B72+(B77-B72)/5</f>
        <v>0.8759837144014537</v>
      </c>
      <c r="C73" s="193">
        <v>0.66</v>
      </c>
      <c r="D73" s="141">
        <f>D72+(D77-D72)/5</f>
        <v>0.6584324519999999</v>
      </c>
      <c r="E73" s="193">
        <v>0.66</v>
      </c>
      <c r="F73" s="141">
        <f>F72+(F77-F72)/5</f>
        <v>0</v>
      </c>
      <c r="G73" s="193">
        <v>0.66</v>
      </c>
      <c r="H73" s="141">
        <f>H72+(H77-H72)/5</f>
        <v>0</v>
      </c>
      <c r="I73" s="193">
        <v>0.66</v>
      </c>
      <c r="J73" s="141">
        <f>J72+(J77-J72)/5</f>
        <v>0</v>
      </c>
      <c r="K73" s="193">
        <v>0.66</v>
      </c>
      <c r="L73" s="141">
        <f>L72+(L77-L72)/5</f>
        <v>0</v>
      </c>
      <c r="M73" s="193">
        <v>0.66</v>
      </c>
      <c r="N73" s="141">
        <f>N72+(N77-N72)/5</f>
        <v>0</v>
      </c>
      <c r="O73" s="193">
        <v>0.66</v>
      </c>
      <c r="P73" s="141">
        <f>P72+(P77-P72)/5</f>
        <v>0</v>
      </c>
      <c r="Q73" s="193">
        <v>0.66</v>
      </c>
      <c r="AP73" s="9"/>
    </row>
    <row r="74" spans="2:42" ht="18" customHeight="1">
      <c r="B74" s="141">
        <f>B73+(B77-B72)/5</f>
        <v>0.8813369589455357</v>
      </c>
      <c r="C74" s="193">
        <v>0.67</v>
      </c>
      <c r="D74" s="141">
        <f>D73+(D77-D72)/5</f>
        <v>0.6687157839999999</v>
      </c>
      <c r="E74" s="193">
        <v>0.67</v>
      </c>
      <c r="F74" s="141">
        <f>F73+(F77-F72)/5</f>
        <v>0</v>
      </c>
      <c r="G74" s="193">
        <v>0.67</v>
      </c>
      <c r="H74" s="141">
        <f>H73+(H77-H72)/5</f>
        <v>0</v>
      </c>
      <c r="I74" s="193">
        <v>0.67</v>
      </c>
      <c r="J74" s="141">
        <f>J73+(J77-J72)/5</f>
        <v>0</v>
      </c>
      <c r="K74" s="193">
        <v>0.67</v>
      </c>
      <c r="L74" s="141">
        <f>L73+(L77-L72)/5</f>
        <v>0</v>
      </c>
      <c r="M74" s="193">
        <v>0.67</v>
      </c>
      <c r="N74" s="141">
        <f>N73+(N77-N72)/5</f>
        <v>0</v>
      </c>
      <c r="O74" s="193">
        <v>0.67</v>
      </c>
      <c r="P74" s="141">
        <f>P73+(P77-P72)/5</f>
        <v>0</v>
      </c>
      <c r="Q74" s="193">
        <v>0.67</v>
      </c>
      <c r="AP74" s="10"/>
    </row>
    <row r="75" spans="2:42" ht="18" customHeight="1">
      <c r="B75" s="141">
        <f>B74+(B77-B72)/5</f>
        <v>0.8866902034896176</v>
      </c>
      <c r="C75" s="193">
        <v>0.68</v>
      </c>
      <c r="D75" s="141">
        <f>D74+(D77-D72)/5</f>
        <v>0.6789991159999998</v>
      </c>
      <c r="E75" s="193">
        <v>0.68</v>
      </c>
      <c r="F75" s="141">
        <f>F74+(F77-F72)/5</f>
        <v>0</v>
      </c>
      <c r="G75" s="193">
        <v>0.68</v>
      </c>
      <c r="H75" s="141">
        <f>H74+(H77-H72)/5</f>
        <v>0</v>
      </c>
      <c r="I75" s="193">
        <v>0.68</v>
      </c>
      <c r="J75" s="141">
        <f>J74+(J77-J72)/5</f>
        <v>0</v>
      </c>
      <c r="K75" s="193">
        <v>0.68</v>
      </c>
      <c r="L75" s="141">
        <f>L74+(L77-L72)/5</f>
        <v>0</v>
      </c>
      <c r="M75" s="193">
        <v>0.68</v>
      </c>
      <c r="N75" s="141">
        <f>N74+(N77-N72)/5</f>
        <v>0</v>
      </c>
      <c r="O75" s="193">
        <v>0.68</v>
      </c>
      <c r="P75" s="141">
        <f>P74+(P77-P72)/5</f>
        <v>0</v>
      </c>
      <c r="Q75" s="193">
        <v>0.68</v>
      </c>
      <c r="AP75" s="10"/>
    </row>
    <row r="76" spans="2:42" ht="18" customHeight="1">
      <c r="B76" s="141">
        <f>B75+(B77-B72)/5</f>
        <v>0.8920434480336995</v>
      </c>
      <c r="C76" s="193">
        <v>0.69</v>
      </c>
      <c r="D76" s="141">
        <f>D75+(D77-D72)/5</f>
        <v>0.6892824479999998</v>
      </c>
      <c r="E76" s="193">
        <v>0.69</v>
      </c>
      <c r="F76" s="141">
        <f>F75+(F77-F72)/5</f>
        <v>0</v>
      </c>
      <c r="G76" s="193">
        <v>0.69</v>
      </c>
      <c r="H76" s="141">
        <f>H75+(H77-H72)/5</f>
        <v>0</v>
      </c>
      <c r="I76" s="193">
        <v>0.69</v>
      </c>
      <c r="J76" s="141">
        <f>J75+(J77-J72)/5</f>
        <v>0</v>
      </c>
      <c r="K76" s="193">
        <v>0.69</v>
      </c>
      <c r="L76" s="141">
        <f>L75+(L77-L72)/5</f>
        <v>0</v>
      </c>
      <c r="M76" s="193">
        <v>0.69</v>
      </c>
      <c r="N76" s="141">
        <f>N75+(N77-N72)/5</f>
        <v>0</v>
      </c>
      <c r="O76" s="193">
        <v>0.69</v>
      </c>
      <c r="P76" s="141">
        <f>P75+(P77-P72)/5</f>
        <v>0</v>
      </c>
      <c r="Q76" s="193">
        <v>0.69</v>
      </c>
      <c r="AP76" s="10"/>
    </row>
    <row r="77" spans="2:42" ht="18" customHeight="1">
      <c r="B77" s="214">
        <f>CHOOSE('background calcs'!$L29,'background calcs'!Z59,'background calcs'!Z60,'background calcs'!Z61,'background calcs'!Z62,'background calcs'!Z63,'background calcs'!Z64,'background calcs'!Z65,'background calcs'!Z66,'background calcs'!Z67)</f>
        <v>0.8973966925777813</v>
      </c>
      <c r="C77" s="213">
        <v>0.7</v>
      </c>
      <c r="D77" s="214">
        <f>CHOOSE('background calcs'!$L77,'background calcs'!Z107,'background calcs'!Z108,'background calcs'!Z109,'background calcs'!Z110,'background calcs'!Z111,'background calcs'!Z112,'background calcs'!Z113,'background calcs'!Z114,'background calcs'!Z115)</f>
        <v>0.6995657799999999</v>
      </c>
      <c r="E77" s="213">
        <v>0.7</v>
      </c>
      <c r="F77" s="214">
        <f>CHOOSE('background calcs'!$L125,'background calcs'!Z155,'background calcs'!Z156,'background calcs'!Z157,'background calcs'!Z158,'background calcs'!Z159,'background calcs'!Z160,'background calcs'!Z161,'background calcs'!Z162,'background calcs'!Z163)</f>
        <v>0</v>
      </c>
      <c r="G77" s="213">
        <v>0.7</v>
      </c>
      <c r="H77" s="214">
        <f>CHOOSE('background calcs'!$L173,'background calcs'!Z203,'background calcs'!Z204,'background calcs'!Z205,'background calcs'!Z206,'background calcs'!Z207,'background calcs'!Z208,'background calcs'!Z209,'background calcs'!Z210,'background calcs'!Z211)</f>
        <v>0</v>
      </c>
      <c r="I77" s="213">
        <v>0.7</v>
      </c>
      <c r="J77" s="214">
        <f>CHOOSE('background calcs'!$L221,'background calcs'!Z251,'background calcs'!Z252,'background calcs'!Z253,'background calcs'!Z254,'background calcs'!Z255,'background calcs'!Z256,'background calcs'!Z257,'background calcs'!Z258,'background calcs'!Z259)</f>
        <v>0</v>
      </c>
      <c r="K77" s="213">
        <v>0.7</v>
      </c>
      <c r="L77" s="214">
        <f>CHOOSE('background calcs'!$L269,'background calcs'!Z299,'background calcs'!Z300,'background calcs'!Z301,'background calcs'!Z302,'background calcs'!Z303,'background calcs'!Z304,'background calcs'!Z305,'background calcs'!Z306,'background calcs'!Z307)</f>
        <v>0</v>
      </c>
      <c r="M77" s="213">
        <v>0.7</v>
      </c>
      <c r="N77" s="214">
        <f>CHOOSE('background calcs'!$L317,'background calcs'!Z347,'background calcs'!Z348,'background calcs'!Z349,'background calcs'!Z350,'background calcs'!Z351,'background calcs'!Z352,'background calcs'!Z353,'background calcs'!Z354,'background calcs'!Z355)</f>
        <v>0</v>
      </c>
      <c r="O77" s="213">
        <v>0.7</v>
      </c>
      <c r="P77" s="214">
        <f>CHOOSE('background calcs'!$L$365,'background calcs'!Z395,'background calcs'!Z396,'background calcs'!Z397,'background calcs'!Z398,'background calcs'!Z399,'background calcs'!Z400,'background calcs'!Z401,'background calcs'!Z402,'background calcs'!Z403)</f>
        <v>0</v>
      </c>
      <c r="Q77" s="213">
        <v>0.7</v>
      </c>
      <c r="AP77" s="10"/>
    </row>
    <row r="78" spans="2:42" ht="18" customHeight="1">
      <c r="B78" s="141">
        <f>B77+(B82-B77)/5</f>
        <v>0.9023405340415888</v>
      </c>
      <c r="C78" s="193">
        <v>0.71</v>
      </c>
      <c r="D78" s="141">
        <f>D77+(D82-D77)/5</f>
        <v>0.7098526239999999</v>
      </c>
      <c r="E78" s="193">
        <v>0.71</v>
      </c>
      <c r="F78" s="141">
        <f>F77+(F82-F77)/5</f>
        <v>0</v>
      </c>
      <c r="G78" s="193">
        <v>0.71</v>
      </c>
      <c r="H78" s="141">
        <f>H77+(H82-H77)/5</f>
        <v>0</v>
      </c>
      <c r="I78" s="193">
        <v>0.71</v>
      </c>
      <c r="J78" s="141">
        <f>J77+(J82-J77)/5</f>
        <v>0</v>
      </c>
      <c r="K78" s="193">
        <v>0.71</v>
      </c>
      <c r="L78" s="141">
        <f>L77+(L82-L77)/5</f>
        <v>0</v>
      </c>
      <c r="M78" s="193">
        <v>0.71</v>
      </c>
      <c r="N78" s="141">
        <f>N77+(N82-N77)/5</f>
        <v>0</v>
      </c>
      <c r="O78" s="193">
        <v>0.71</v>
      </c>
      <c r="P78" s="141">
        <f>P77+(P82-P77)/5</f>
        <v>0</v>
      </c>
      <c r="Q78" s="193">
        <v>0.71</v>
      </c>
      <c r="AP78" s="10"/>
    </row>
    <row r="79" spans="2:42" ht="18" customHeight="1">
      <c r="B79" s="141">
        <f>B78+(B82-B77)/5</f>
        <v>0.9072843755053962</v>
      </c>
      <c r="C79" s="193">
        <v>0.72</v>
      </c>
      <c r="D79" s="141">
        <f>D78+(D82-D77)/5</f>
        <v>0.720139468</v>
      </c>
      <c r="E79" s="193">
        <v>0.72</v>
      </c>
      <c r="F79" s="141">
        <f>F78+(F82-F77)/5</f>
        <v>0</v>
      </c>
      <c r="G79" s="193">
        <v>0.72</v>
      </c>
      <c r="H79" s="141">
        <f>H78+(H82-H77)/5</f>
        <v>0</v>
      </c>
      <c r="I79" s="193">
        <v>0.72</v>
      </c>
      <c r="J79" s="141">
        <f>J78+(J82-J77)/5</f>
        <v>0</v>
      </c>
      <c r="K79" s="193">
        <v>0.72</v>
      </c>
      <c r="L79" s="141">
        <f>L78+(L82-L77)/5</f>
        <v>0</v>
      </c>
      <c r="M79" s="193">
        <v>0.72</v>
      </c>
      <c r="N79" s="141">
        <f>N78+(N82-N77)/5</f>
        <v>0</v>
      </c>
      <c r="O79" s="193">
        <v>0.72</v>
      </c>
      <c r="P79" s="141">
        <f>P78+(P82-P77)/5</f>
        <v>0</v>
      </c>
      <c r="Q79" s="193">
        <v>0.72</v>
      </c>
      <c r="AP79" s="10"/>
    </row>
    <row r="80" spans="2:42" ht="18" customHeight="1">
      <c r="B80" s="141">
        <f>B79+(B82-B77)/5</f>
        <v>0.9122282169692036</v>
      </c>
      <c r="C80" s="193">
        <v>0.73</v>
      </c>
      <c r="D80" s="141">
        <f>D79+(D82-D77)/5</f>
        <v>0.730426312</v>
      </c>
      <c r="E80" s="193">
        <v>0.73</v>
      </c>
      <c r="F80" s="141">
        <f>F79+(F82-F77)/5</f>
        <v>0</v>
      </c>
      <c r="G80" s="193">
        <v>0.73</v>
      </c>
      <c r="H80" s="141">
        <f>H79+(H82-H77)/5</f>
        <v>0</v>
      </c>
      <c r="I80" s="193">
        <v>0.73</v>
      </c>
      <c r="J80" s="141">
        <f>J79+(J82-J77)/5</f>
        <v>0</v>
      </c>
      <c r="K80" s="193">
        <v>0.73</v>
      </c>
      <c r="L80" s="141">
        <f>L79+(L82-L77)/5</f>
        <v>0</v>
      </c>
      <c r="M80" s="193">
        <v>0.73</v>
      </c>
      <c r="N80" s="141">
        <f>N79+(N82-N77)/5</f>
        <v>0</v>
      </c>
      <c r="O80" s="193">
        <v>0.73</v>
      </c>
      <c r="P80" s="141">
        <f>P79+(P82-P77)/5</f>
        <v>0</v>
      </c>
      <c r="Q80" s="193">
        <v>0.73</v>
      </c>
      <c r="AP80" s="10"/>
    </row>
    <row r="81" spans="2:42" ht="18" customHeight="1">
      <c r="B81" s="141">
        <f>B80+(B82-B77)/5</f>
        <v>0.9171720584330111</v>
      </c>
      <c r="C81" s="193">
        <v>0.74</v>
      </c>
      <c r="D81" s="141">
        <f>D80+(D82-D77)/5</f>
        <v>0.740713156</v>
      </c>
      <c r="E81" s="193">
        <v>0.74</v>
      </c>
      <c r="F81" s="141">
        <f>F80+(F82-F77)/5</f>
        <v>0</v>
      </c>
      <c r="G81" s="193">
        <v>0.74</v>
      </c>
      <c r="H81" s="141">
        <f>H80+(H82-H77)/5</f>
        <v>0</v>
      </c>
      <c r="I81" s="193">
        <v>0.74</v>
      </c>
      <c r="J81" s="141">
        <f>J80+(J82-J77)/5</f>
        <v>0</v>
      </c>
      <c r="K81" s="193">
        <v>0.74</v>
      </c>
      <c r="L81" s="141">
        <f>L80+(L82-L77)/5</f>
        <v>0</v>
      </c>
      <c r="M81" s="193">
        <v>0.74</v>
      </c>
      <c r="N81" s="141">
        <f>N80+(N82-N77)/5</f>
        <v>0</v>
      </c>
      <c r="O81" s="193">
        <v>0.74</v>
      </c>
      <c r="P81" s="141">
        <f>P80+(P82-P77)/5</f>
        <v>0</v>
      </c>
      <c r="Q81" s="193">
        <v>0.74</v>
      </c>
      <c r="AP81" s="10"/>
    </row>
    <row r="82" spans="2:42" ht="18" customHeight="1">
      <c r="B82" s="214">
        <f>CHOOSE('background calcs'!$L29,'background calcs'!AA59,'background calcs'!AA60,'background calcs'!AA61,'background calcs'!AA62,'background calcs'!AA63,'background calcs'!AA64,'background calcs'!AA65,'background calcs'!AA66,'background calcs'!AA67)</f>
        <v>0.9221158998968186</v>
      </c>
      <c r="C82" s="213">
        <v>0.75</v>
      </c>
      <c r="D82" s="214">
        <f>CHOOSE('background calcs'!$L77,'background calcs'!AA107,'background calcs'!AA108,'background calcs'!AA109,'background calcs'!AA110,'background calcs'!AA111,'background calcs'!AA112,'background calcs'!AA113,'background calcs'!AA114,'background calcs'!AA115)</f>
        <v>0.751</v>
      </c>
      <c r="E82" s="213">
        <v>0.75</v>
      </c>
      <c r="F82" s="214">
        <f>CHOOSE('background calcs'!$L125,'background calcs'!AA155,'background calcs'!AA156,'background calcs'!AA157,'background calcs'!AA158,'background calcs'!AA159,'background calcs'!AA160,'background calcs'!AA161,'background calcs'!AA162,'background calcs'!AA163)</f>
        <v>0</v>
      </c>
      <c r="G82" s="213">
        <v>0.75</v>
      </c>
      <c r="H82" s="214">
        <f>CHOOSE('background calcs'!$L173,'background calcs'!AA203,'background calcs'!AA204,'background calcs'!AA205,'background calcs'!AA206,'background calcs'!AA207,'background calcs'!AA208,'background calcs'!AA209,'background calcs'!AA210,'background calcs'!AA211)</f>
        <v>0</v>
      </c>
      <c r="I82" s="213">
        <v>0.75</v>
      </c>
      <c r="J82" s="214">
        <f>CHOOSE('background calcs'!$L221,'background calcs'!AA251,'background calcs'!AA252,'background calcs'!AA253,'background calcs'!AA254,'background calcs'!AA255,'background calcs'!AA256,'background calcs'!AA257,'background calcs'!AA258,'background calcs'!AA259)</f>
        <v>0</v>
      </c>
      <c r="K82" s="213">
        <v>0.75</v>
      </c>
      <c r="L82" s="214">
        <f>CHOOSE('background calcs'!$L269,'background calcs'!AA299,'background calcs'!AA300,'background calcs'!AA301,'background calcs'!AA302,'background calcs'!AA303,'background calcs'!AA304,'background calcs'!AA305,'background calcs'!AA306,'background calcs'!AA307)</f>
        <v>0</v>
      </c>
      <c r="M82" s="213">
        <v>0.75</v>
      </c>
      <c r="N82" s="214">
        <f>CHOOSE('background calcs'!$L317,'background calcs'!AA347,'background calcs'!AA348,'background calcs'!AA349,'background calcs'!AA350,'background calcs'!AA351,'background calcs'!AA352,'background calcs'!AA353,'background calcs'!AA354,'background calcs'!AA355)</f>
        <v>0</v>
      </c>
      <c r="O82" s="213">
        <v>0.75</v>
      </c>
      <c r="P82" s="214">
        <f>CHOOSE('background calcs'!$L$365,'background calcs'!AA395,'background calcs'!AA396,'background calcs'!AA397,'background calcs'!AA398,'background calcs'!AA399,'background calcs'!AA400,'background calcs'!AA401,'background calcs'!AA402,'background calcs'!AA403)</f>
        <v>0</v>
      </c>
      <c r="Q82" s="213">
        <v>0.75</v>
      </c>
      <c r="AP82" s="10"/>
    </row>
    <row r="83" spans="2:42" ht="18" customHeight="1">
      <c r="B83" s="141">
        <f>B82+(B87-B82)/5</f>
        <v>0.9267654369370005</v>
      </c>
      <c r="C83" s="193">
        <v>0.76</v>
      </c>
      <c r="D83" s="141">
        <f>D82+(D87-D82)/5</f>
        <v>0.761224296</v>
      </c>
      <c r="E83" s="193">
        <v>0.76</v>
      </c>
      <c r="F83" s="141">
        <f>F82+(F87-F82)/5</f>
        <v>0</v>
      </c>
      <c r="G83" s="193">
        <v>0.76</v>
      </c>
      <c r="H83" s="141">
        <f>H82+(H87-H82)/5</f>
        <v>0</v>
      </c>
      <c r="I83" s="193">
        <v>0.76</v>
      </c>
      <c r="J83" s="141">
        <f>J82+(J87-J82)/5</f>
        <v>0</v>
      </c>
      <c r="K83" s="193">
        <v>0.76</v>
      </c>
      <c r="L83" s="141">
        <f>L82+(L87-L82)/5</f>
        <v>0</v>
      </c>
      <c r="M83" s="193">
        <v>0.76</v>
      </c>
      <c r="N83" s="141">
        <f>N82+(N87-N82)/5</f>
        <v>0</v>
      </c>
      <c r="O83" s="193">
        <v>0.76</v>
      </c>
      <c r="P83" s="141">
        <f>P82+(P87-P82)/5</f>
        <v>0</v>
      </c>
      <c r="Q83" s="193">
        <v>0.76</v>
      </c>
      <c r="AP83" s="17"/>
    </row>
    <row r="84" spans="2:42" ht="18" customHeight="1">
      <c r="B84" s="141">
        <f>B83+(B87-B82)/5</f>
        <v>0.9314149739771824</v>
      </c>
      <c r="C84" s="193">
        <v>0.77</v>
      </c>
      <c r="D84" s="141">
        <f>D83+(D87-D82)/5</f>
        <v>0.7714485919999999</v>
      </c>
      <c r="E84" s="193">
        <v>0.77</v>
      </c>
      <c r="F84" s="141">
        <f>F83+(F87-F82)/5</f>
        <v>0</v>
      </c>
      <c r="G84" s="193">
        <v>0.77</v>
      </c>
      <c r="H84" s="141">
        <f>H83+(H87-H82)/5</f>
        <v>0</v>
      </c>
      <c r="I84" s="193">
        <v>0.77</v>
      </c>
      <c r="J84" s="141">
        <f>J83+(J87-J82)/5</f>
        <v>0</v>
      </c>
      <c r="K84" s="193">
        <v>0.77</v>
      </c>
      <c r="L84" s="141">
        <f>L83+(L87-L82)/5</f>
        <v>0</v>
      </c>
      <c r="M84" s="193">
        <v>0.77</v>
      </c>
      <c r="N84" s="141">
        <f>N83+(N87-N82)/5</f>
        <v>0</v>
      </c>
      <c r="O84" s="193">
        <v>0.77</v>
      </c>
      <c r="P84" s="141">
        <f>P83+(P87-P82)/5</f>
        <v>0</v>
      </c>
      <c r="Q84" s="193">
        <v>0.77</v>
      </c>
      <c r="AP84" s="10"/>
    </row>
    <row r="85" spans="2:42" ht="18" customHeight="1">
      <c r="B85" s="141">
        <f>B84+(B87-B82)/5</f>
        <v>0.9360645110173643</v>
      </c>
      <c r="C85" s="193">
        <v>0.78</v>
      </c>
      <c r="D85" s="141">
        <f>D84+(D87-D82)/5</f>
        <v>0.7816728879999999</v>
      </c>
      <c r="E85" s="193">
        <v>0.78</v>
      </c>
      <c r="F85" s="141">
        <f>F84+(F87-F82)/5</f>
        <v>0</v>
      </c>
      <c r="G85" s="193">
        <v>0.78</v>
      </c>
      <c r="H85" s="141">
        <f>H84+(H87-H82)/5</f>
        <v>0</v>
      </c>
      <c r="I85" s="193">
        <v>0.78</v>
      </c>
      <c r="J85" s="141">
        <f>J84+(J87-J82)/5</f>
        <v>0</v>
      </c>
      <c r="K85" s="193">
        <v>0.78</v>
      </c>
      <c r="L85" s="141">
        <f>L84+(L87-L82)/5</f>
        <v>0</v>
      </c>
      <c r="M85" s="193">
        <v>0.78</v>
      </c>
      <c r="N85" s="141">
        <f>N84+(N87-N82)/5</f>
        <v>0</v>
      </c>
      <c r="O85" s="193">
        <v>0.78</v>
      </c>
      <c r="P85" s="141">
        <f>P84+(P87-P82)/5</f>
        <v>0</v>
      </c>
      <c r="Q85" s="193">
        <v>0.78</v>
      </c>
      <c r="AP85" s="10"/>
    </row>
    <row r="86" spans="2:42" ht="18" customHeight="1">
      <c r="B86" s="141">
        <f>B85+(B87-B82)/5</f>
        <v>0.9407140480575462</v>
      </c>
      <c r="C86" s="193">
        <v>0.79</v>
      </c>
      <c r="D86" s="141">
        <f>D85+(D87-D82)/5</f>
        <v>0.7918971839999999</v>
      </c>
      <c r="E86" s="193">
        <v>0.79</v>
      </c>
      <c r="F86" s="141">
        <f>F85+(F87-F82)/5</f>
        <v>0</v>
      </c>
      <c r="G86" s="193">
        <v>0.79</v>
      </c>
      <c r="H86" s="141">
        <f>H85+(H87-H82)/5</f>
        <v>0</v>
      </c>
      <c r="I86" s="193">
        <v>0.79</v>
      </c>
      <c r="J86" s="141">
        <f>J85+(J87-J82)/5</f>
        <v>0</v>
      </c>
      <c r="K86" s="193">
        <v>0.79</v>
      </c>
      <c r="L86" s="141">
        <f>L85+(L87-L82)/5</f>
        <v>0</v>
      </c>
      <c r="M86" s="193">
        <v>0.79</v>
      </c>
      <c r="N86" s="141">
        <f>N85+(N87-N82)/5</f>
        <v>0</v>
      </c>
      <c r="O86" s="193">
        <v>0.79</v>
      </c>
      <c r="P86" s="141">
        <f>P85+(P87-P82)/5</f>
        <v>0</v>
      </c>
      <c r="Q86" s="193">
        <v>0.79</v>
      </c>
      <c r="AP86" s="10"/>
    </row>
    <row r="87" spans="2:42" ht="18" customHeight="1">
      <c r="B87" s="214">
        <f>CHOOSE('background calcs'!$L29,'background calcs'!AB59,'background calcs'!AB60,'background calcs'!AB61,'background calcs'!AB62,'background calcs'!AB63,'background calcs'!AB64,'background calcs'!AB65,'background calcs'!AB66,'background calcs'!AB67)</f>
        <v>0.9453635850977281</v>
      </c>
      <c r="C87" s="213">
        <v>0.8</v>
      </c>
      <c r="D87" s="214">
        <f>CHOOSE('background calcs'!$L77,'background calcs'!AB107,'background calcs'!AB108,'background calcs'!AB109,'background calcs'!AB110,'background calcs'!AB111,'background calcs'!AB112,'background calcs'!AB113,'background calcs'!AB114,'background calcs'!AB115)</f>
        <v>0.80212148</v>
      </c>
      <c r="E87" s="213">
        <v>0.8</v>
      </c>
      <c r="F87" s="214">
        <f>CHOOSE('background calcs'!$L125,'background calcs'!AB155,'background calcs'!AB156,'background calcs'!AB157,'background calcs'!AB158,'background calcs'!AB159,'background calcs'!AB160,'background calcs'!AB161,'background calcs'!AB162,'background calcs'!AB163)</f>
        <v>0</v>
      </c>
      <c r="G87" s="213">
        <v>0.8</v>
      </c>
      <c r="H87" s="214">
        <f>CHOOSE('background calcs'!$L173,'background calcs'!AB203,'background calcs'!AB204,'background calcs'!AB205,'background calcs'!AB206,'background calcs'!AB207,'background calcs'!AB208,'background calcs'!AB209,'background calcs'!AB210,'background calcs'!AB211)</f>
        <v>0</v>
      </c>
      <c r="I87" s="213">
        <v>0.8</v>
      </c>
      <c r="J87" s="214">
        <f>CHOOSE('background calcs'!$L221,'background calcs'!AB251,'background calcs'!AB252,'background calcs'!AB253,'background calcs'!AB254,'background calcs'!AB255,'background calcs'!AB256,'background calcs'!AB257,'background calcs'!AB258,'background calcs'!AB259)</f>
        <v>0</v>
      </c>
      <c r="K87" s="213">
        <v>0.8</v>
      </c>
      <c r="L87" s="214">
        <f>CHOOSE('background calcs'!$L269,'background calcs'!AB299,'background calcs'!AB300,'background calcs'!AB301,'background calcs'!AB302,'background calcs'!AB303,'background calcs'!AB304,'background calcs'!AB305,'background calcs'!AB306,'background calcs'!AB307)</f>
        <v>0</v>
      </c>
      <c r="M87" s="213">
        <v>0.8</v>
      </c>
      <c r="N87" s="214">
        <f>CHOOSE('background calcs'!$L317,'background calcs'!AB347,'background calcs'!AB348,'background calcs'!AB349,'background calcs'!AB350,'background calcs'!AB351,'background calcs'!AB352,'background calcs'!AB353,'background calcs'!AB354,'background calcs'!AB355)</f>
        <v>0</v>
      </c>
      <c r="O87" s="213">
        <v>0.8</v>
      </c>
      <c r="P87" s="214">
        <f>CHOOSE('background calcs'!$L$365,'background calcs'!AB395,'background calcs'!AB396,'background calcs'!AB397,'background calcs'!AB398,'background calcs'!AB399,'background calcs'!AB400,'background calcs'!AB401,'background calcs'!AB402,'background calcs'!AB403)</f>
        <v>0</v>
      </c>
      <c r="Q87" s="213">
        <v>0.8</v>
      </c>
      <c r="AP87" s="10"/>
    </row>
    <row r="88" spans="2:42" ht="18" customHeight="1">
      <c r="B88" s="141">
        <f>B87+(B92-B87)/5</f>
        <v>0.9498800907053329</v>
      </c>
      <c r="C88" s="193">
        <v>0.8100000000000005</v>
      </c>
      <c r="D88" s="141">
        <f>D87+(D92-D87)/5</f>
        <v>0.812217168</v>
      </c>
      <c r="E88" s="193">
        <v>0.8100000000000005</v>
      </c>
      <c r="F88" s="141">
        <f>F87+(F92-F87)/5</f>
        <v>0</v>
      </c>
      <c r="G88" s="193">
        <v>0.8100000000000005</v>
      </c>
      <c r="H88" s="141">
        <f>H87+(H92-H87)/5</f>
        <v>0</v>
      </c>
      <c r="I88" s="193">
        <v>0.8100000000000005</v>
      </c>
      <c r="J88" s="141">
        <f>J87+(J92-J87)/5</f>
        <v>0</v>
      </c>
      <c r="K88" s="193">
        <v>0.8100000000000005</v>
      </c>
      <c r="L88" s="141">
        <f>L87+(L92-L87)/5</f>
        <v>0</v>
      </c>
      <c r="M88" s="193">
        <v>0.8100000000000005</v>
      </c>
      <c r="N88" s="141">
        <f>N87+(N92-N87)/5</f>
        <v>0</v>
      </c>
      <c r="O88" s="193">
        <v>0.8100000000000005</v>
      </c>
      <c r="P88" s="141">
        <f>P87+(P92-P87)/5</f>
        <v>0</v>
      </c>
      <c r="Q88" s="193">
        <v>0.8100000000000005</v>
      </c>
      <c r="AP88" s="10"/>
    </row>
    <row r="89" spans="2:42" ht="18" customHeight="1">
      <c r="B89" s="141">
        <f>B88+(B92-B87)/5</f>
        <v>0.9543965963129376</v>
      </c>
      <c r="C89" s="193">
        <v>0.8200000000000005</v>
      </c>
      <c r="D89" s="141">
        <f>D88+(D92-D87)/5</f>
        <v>0.8223128559999999</v>
      </c>
      <c r="E89" s="193">
        <v>0.8200000000000005</v>
      </c>
      <c r="F89" s="141">
        <f>F88+(F92-F87)/5</f>
        <v>0</v>
      </c>
      <c r="G89" s="193">
        <v>0.8200000000000005</v>
      </c>
      <c r="H89" s="141">
        <f>H88+(H92-H87)/5</f>
        <v>0</v>
      </c>
      <c r="I89" s="193">
        <v>0.8200000000000005</v>
      </c>
      <c r="J89" s="141">
        <f>J88+(J92-J87)/5</f>
        <v>0</v>
      </c>
      <c r="K89" s="193">
        <v>0.8200000000000005</v>
      </c>
      <c r="L89" s="141">
        <f>L88+(L92-L87)/5</f>
        <v>0</v>
      </c>
      <c r="M89" s="193">
        <v>0.8200000000000005</v>
      </c>
      <c r="N89" s="141">
        <f>N88+(N92-N87)/5</f>
        <v>0</v>
      </c>
      <c r="O89" s="193">
        <v>0.8200000000000005</v>
      </c>
      <c r="P89" s="141">
        <f>P88+(P92-P87)/5</f>
        <v>0</v>
      </c>
      <c r="Q89" s="193">
        <v>0.8200000000000005</v>
      </c>
      <c r="AP89" s="10"/>
    </row>
    <row r="90" spans="2:42" ht="18" customHeight="1">
      <c r="B90" s="141">
        <f>B89+(B92-B87)/5</f>
        <v>0.9589131019205424</v>
      </c>
      <c r="C90" s="193">
        <v>0.8300000000000005</v>
      </c>
      <c r="D90" s="141">
        <f>D89+(D92-D87)/5</f>
        <v>0.8324085439999999</v>
      </c>
      <c r="E90" s="193">
        <v>0.8300000000000005</v>
      </c>
      <c r="F90" s="141">
        <f>F89+(F92-F87)/5</f>
        <v>0</v>
      </c>
      <c r="G90" s="193">
        <v>0.8300000000000005</v>
      </c>
      <c r="H90" s="141">
        <f>H89+(H92-H87)/5</f>
        <v>0</v>
      </c>
      <c r="I90" s="193">
        <v>0.8300000000000005</v>
      </c>
      <c r="J90" s="141">
        <f>J89+(J92-J87)/5</f>
        <v>0</v>
      </c>
      <c r="K90" s="193">
        <v>0.8300000000000005</v>
      </c>
      <c r="L90" s="141">
        <f>L89+(L92-L87)/5</f>
        <v>0</v>
      </c>
      <c r="M90" s="193">
        <v>0.8300000000000005</v>
      </c>
      <c r="N90" s="141">
        <f>N89+(N92-N87)/5</f>
        <v>0</v>
      </c>
      <c r="O90" s="193">
        <v>0.8300000000000005</v>
      </c>
      <c r="P90" s="141">
        <f>P89+(P92-P87)/5</f>
        <v>0</v>
      </c>
      <c r="Q90" s="193">
        <v>0.8300000000000005</v>
      </c>
      <c r="AP90" s="10"/>
    </row>
    <row r="91" spans="2:42" ht="18" customHeight="1">
      <c r="B91" s="141">
        <f>B90+(B92-B87)/5</f>
        <v>0.9634296075281471</v>
      </c>
      <c r="C91" s="193">
        <v>0.8400000000000005</v>
      </c>
      <c r="D91" s="141">
        <f>D90+(D92-D87)/5</f>
        <v>0.8425042319999998</v>
      </c>
      <c r="E91" s="193">
        <v>0.8400000000000005</v>
      </c>
      <c r="F91" s="141">
        <f>F90+(F92-F87)/5</f>
        <v>0</v>
      </c>
      <c r="G91" s="193">
        <v>0.8400000000000005</v>
      </c>
      <c r="H91" s="141">
        <f>H90+(H92-H87)/5</f>
        <v>0</v>
      </c>
      <c r="I91" s="193">
        <v>0.8400000000000005</v>
      </c>
      <c r="J91" s="141">
        <f>J90+(J92-J87)/5</f>
        <v>0</v>
      </c>
      <c r="K91" s="193">
        <v>0.8400000000000005</v>
      </c>
      <c r="L91" s="141">
        <f>L90+(L92-L87)/5</f>
        <v>0</v>
      </c>
      <c r="M91" s="193">
        <v>0.8400000000000005</v>
      </c>
      <c r="N91" s="141">
        <f>N90+(N92-N87)/5</f>
        <v>0</v>
      </c>
      <c r="O91" s="193">
        <v>0.8400000000000005</v>
      </c>
      <c r="P91" s="141">
        <f>P90+(P92-P87)/5</f>
        <v>0</v>
      </c>
      <c r="Q91" s="193">
        <v>0.8400000000000005</v>
      </c>
      <c r="AP91" s="10"/>
    </row>
    <row r="92" spans="2:42" ht="18" customHeight="1">
      <c r="B92" s="214">
        <f>CHOOSE('background calcs'!$L29,'background calcs'!AC59,'background calcs'!AC60,'background calcs'!AC61,'background calcs'!AC62,'background calcs'!AC63,'background calcs'!AC64,'background calcs'!AC65,'background calcs'!AC66,'background calcs'!AC67)</f>
        <v>0.9679461131357516</v>
      </c>
      <c r="C92" s="213">
        <v>0.8500000000000005</v>
      </c>
      <c r="D92" s="214">
        <f>CHOOSE('background calcs'!$L77,'background calcs'!AC107,'background calcs'!AC108,'background calcs'!AC109,'background calcs'!AC110,'background calcs'!AC111,'background calcs'!AC112,'background calcs'!AC113,'background calcs'!AC114,'background calcs'!AC115)</f>
        <v>0.85259992</v>
      </c>
      <c r="E92" s="213">
        <v>0.8500000000000005</v>
      </c>
      <c r="F92" s="214">
        <f>CHOOSE('background calcs'!$L125,'background calcs'!AC155,'background calcs'!AC156,'background calcs'!AC157,'background calcs'!AC158,'background calcs'!AC159,'background calcs'!AC160,'background calcs'!AC161,'background calcs'!AC162,'background calcs'!AC163)</f>
        <v>0</v>
      </c>
      <c r="G92" s="213">
        <v>0.8500000000000005</v>
      </c>
      <c r="H92" s="214">
        <f>CHOOSE('background calcs'!$L173,'background calcs'!AC203,'background calcs'!AC204,'background calcs'!AC205,'background calcs'!AC206,'background calcs'!AC207,'background calcs'!AC208,'background calcs'!AC209,'background calcs'!AC210,'background calcs'!AC211)</f>
        <v>0</v>
      </c>
      <c r="I92" s="213">
        <v>0.8500000000000005</v>
      </c>
      <c r="J92" s="214">
        <f>CHOOSE('background calcs'!$L221,'background calcs'!AC251,'background calcs'!AC252,'background calcs'!AC253,'background calcs'!AC254,'background calcs'!AC255,'background calcs'!AC256,'background calcs'!AC257,'background calcs'!AC258,'background calcs'!AC259)</f>
        <v>0</v>
      </c>
      <c r="K92" s="213">
        <v>0.8500000000000005</v>
      </c>
      <c r="L92" s="214">
        <f>CHOOSE('background calcs'!$L269,'background calcs'!AC299,'background calcs'!AC300,'background calcs'!AC301,'background calcs'!AC302,'background calcs'!AC303,'background calcs'!AC304,'background calcs'!AC305,'background calcs'!AC306,'background calcs'!AC307)</f>
        <v>0</v>
      </c>
      <c r="M92" s="213">
        <v>0.8500000000000005</v>
      </c>
      <c r="N92" s="214">
        <f>CHOOSE('background calcs'!$L317,'background calcs'!AC347,'background calcs'!AC348,'background calcs'!AC349,'background calcs'!AC350,'background calcs'!AC351,'background calcs'!AC352,'background calcs'!AC353,'background calcs'!AC354,'background calcs'!AC355)</f>
        <v>0</v>
      </c>
      <c r="O92" s="213">
        <v>0.8500000000000005</v>
      </c>
      <c r="P92" s="214">
        <f>CHOOSE('background calcs'!$L$365,'background calcs'!AC395,'background calcs'!AC396,'background calcs'!AC397,'background calcs'!AC398,'background calcs'!AC399,'background calcs'!AC400,'background calcs'!AC401,'background calcs'!AC402,'background calcs'!AC403)</f>
        <v>0</v>
      </c>
      <c r="Q92" s="213">
        <v>0.8500000000000005</v>
      </c>
      <c r="AP92" s="10"/>
    </row>
    <row r="93" spans="2:42" ht="18" customHeight="1">
      <c r="B93" s="141">
        <f>B92+(B97-B92)/5</f>
        <v>0.9719708780051128</v>
      </c>
      <c r="C93" s="193">
        <v>0.8600000000000005</v>
      </c>
      <c r="D93" s="141">
        <f>D92+(D97-D92)/5</f>
        <v>0.86250094</v>
      </c>
      <c r="E93" s="193">
        <v>0.8600000000000005</v>
      </c>
      <c r="F93" s="141">
        <f>F92+(F97-F92)/5</f>
        <v>0</v>
      </c>
      <c r="G93" s="193">
        <v>0.8600000000000005</v>
      </c>
      <c r="H93" s="141">
        <f>H92+(H97-H92)/5</f>
        <v>0</v>
      </c>
      <c r="I93" s="193">
        <v>0.8600000000000005</v>
      </c>
      <c r="J93" s="141">
        <f>J92+(J97-J92)/5</f>
        <v>0</v>
      </c>
      <c r="K93" s="193">
        <v>0.8600000000000005</v>
      </c>
      <c r="L93" s="141">
        <f>L92+(L97-L92)/5</f>
        <v>0</v>
      </c>
      <c r="M93" s="193">
        <v>0.8600000000000005</v>
      </c>
      <c r="N93" s="141">
        <f>N92+(N97-N92)/5</f>
        <v>0</v>
      </c>
      <c r="O93" s="193">
        <v>0.8600000000000005</v>
      </c>
      <c r="P93" s="141">
        <f>P92+(P97-P92)/5</f>
        <v>0</v>
      </c>
      <c r="Q93" s="193">
        <v>0.8600000000000005</v>
      </c>
      <c r="AP93" s="10"/>
    </row>
    <row r="94" spans="2:42" ht="18" customHeight="1">
      <c r="B94" s="141">
        <f>B93+(B97-B92)/5</f>
        <v>0.975995642874474</v>
      </c>
      <c r="C94" s="193">
        <v>0.8700000000000006</v>
      </c>
      <c r="D94" s="141">
        <f>D93+(D97-D92)/5</f>
        <v>0.87240196</v>
      </c>
      <c r="E94" s="193">
        <v>0.8700000000000006</v>
      </c>
      <c r="F94" s="141">
        <f>F93+(F97-F92)/5</f>
        <v>0</v>
      </c>
      <c r="G94" s="193">
        <v>0.8700000000000006</v>
      </c>
      <c r="H94" s="141">
        <f>H93+(H97-H92)/5</f>
        <v>0</v>
      </c>
      <c r="I94" s="193">
        <v>0.8700000000000006</v>
      </c>
      <c r="J94" s="141">
        <f>J93+(J97-J92)/5</f>
        <v>0</v>
      </c>
      <c r="K94" s="193">
        <v>0.8700000000000006</v>
      </c>
      <c r="L94" s="141">
        <f>L93+(L97-L92)/5</f>
        <v>0</v>
      </c>
      <c r="M94" s="193">
        <v>0.8700000000000006</v>
      </c>
      <c r="N94" s="141">
        <f>N93+(N97-N92)/5</f>
        <v>0</v>
      </c>
      <c r="O94" s="193">
        <v>0.8700000000000006</v>
      </c>
      <c r="P94" s="141">
        <f>P93+(P97-P92)/5</f>
        <v>0</v>
      </c>
      <c r="Q94" s="193">
        <v>0.8700000000000006</v>
      </c>
      <c r="AP94" s="10"/>
    </row>
    <row r="95" spans="2:42" ht="18" customHeight="1">
      <c r="B95" s="141">
        <f>B94+(B97-B92)/5</f>
        <v>0.9800204077438353</v>
      </c>
      <c r="C95" s="193">
        <v>0.8800000000000006</v>
      </c>
      <c r="D95" s="141">
        <f>D94+(D97-D92)/5</f>
        <v>0.8823029800000001</v>
      </c>
      <c r="E95" s="193">
        <v>0.8800000000000006</v>
      </c>
      <c r="F95" s="141">
        <f>F94+(F97-F92)/5</f>
        <v>0</v>
      </c>
      <c r="G95" s="193">
        <v>0.8800000000000006</v>
      </c>
      <c r="H95" s="141">
        <f>H94+(H97-H92)/5</f>
        <v>0</v>
      </c>
      <c r="I95" s="193">
        <v>0.8800000000000006</v>
      </c>
      <c r="J95" s="141">
        <f>J94+(J97-J92)/5</f>
        <v>0</v>
      </c>
      <c r="K95" s="193">
        <v>0.8800000000000006</v>
      </c>
      <c r="L95" s="141">
        <f>L94+(L97-L92)/5</f>
        <v>0</v>
      </c>
      <c r="M95" s="193">
        <v>0.8800000000000006</v>
      </c>
      <c r="N95" s="141">
        <f>N94+(N97-N92)/5</f>
        <v>0</v>
      </c>
      <c r="O95" s="193">
        <v>0.8800000000000006</v>
      </c>
      <c r="P95" s="141">
        <f>P94+(P97-P92)/5</f>
        <v>0</v>
      </c>
      <c r="Q95" s="193">
        <v>0.8800000000000006</v>
      </c>
      <c r="AP95" s="10"/>
    </row>
    <row r="96" spans="2:42" ht="18" customHeight="1">
      <c r="B96" s="141">
        <f>B95+(B97-B92)/5</f>
        <v>0.9840451726131965</v>
      </c>
      <c r="C96" s="193">
        <v>0.8900000000000006</v>
      </c>
      <c r="D96" s="141">
        <f>D95+(D97-D92)/5</f>
        <v>0.8922040000000001</v>
      </c>
      <c r="E96" s="193">
        <v>0.8900000000000006</v>
      </c>
      <c r="F96" s="141">
        <f>F95+(F97-F92)/5</f>
        <v>0</v>
      </c>
      <c r="G96" s="193">
        <v>0.8900000000000006</v>
      </c>
      <c r="H96" s="141">
        <f>H95+(H97-H92)/5</f>
        <v>0</v>
      </c>
      <c r="I96" s="193">
        <v>0.8900000000000006</v>
      </c>
      <c r="J96" s="141">
        <f>J95+(J97-J92)/5</f>
        <v>0</v>
      </c>
      <c r="K96" s="193">
        <v>0.8900000000000006</v>
      </c>
      <c r="L96" s="141">
        <f>L95+(L97-L92)/5</f>
        <v>0</v>
      </c>
      <c r="M96" s="193">
        <v>0.8900000000000006</v>
      </c>
      <c r="N96" s="141">
        <f>N95+(N97-N92)/5</f>
        <v>0</v>
      </c>
      <c r="O96" s="193">
        <v>0.8900000000000006</v>
      </c>
      <c r="P96" s="141">
        <f>P95+(P97-P92)/5</f>
        <v>0</v>
      </c>
      <c r="Q96" s="193">
        <v>0.8900000000000006</v>
      </c>
      <c r="AP96" s="10"/>
    </row>
    <row r="97" spans="2:42" ht="18" customHeight="1">
      <c r="B97" s="214">
        <f>CHOOSE('background calcs'!$L29,'background calcs'!AD59,'background calcs'!AD60,'background calcs'!AD61,'background calcs'!AD62,'background calcs'!AD63,'background calcs'!AD64,'background calcs'!AD65,'background calcs'!AD66,'background calcs'!AD67)</f>
        <v>0.9880699374825576</v>
      </c>
      <c r="C97" s="213">
        <v>0.9000000000000006</v>
      </c>
      <c r="D97" s="214">
        <f>CHOOSE('background calcs'!$L77,'background calcs'!AD107,'background calcs'!AD108,'background calcs'!AD109,'background calcs'!AD110,'background calcs'!AD111,'background calcs'!AD112,'background calcs'!AD113,'background calcs'!AD114,'background calcs'!AD115)</f>
        <v>0.9021050199999999</v>
      </c>
      <c r="E97" s="213">
        <v>0.9000000000000006</v>
      </c>
      <c r="F97" s="214">
        <f>CHOOSE('background calcs'!$L125,'background calcs'!AD155,'background calcs'!AD156,'background calcs'!AD157,'background calcs'!AD158,'background calcs'!AD159,'background calcs'!AD160,'background calcs'!AD161,'background calcs'!AD162,'background calcs'!AD163)</f>
        <v>0</v>
      </c>
      <c r="G97" s="213">
        <v>0.9000000000000006</v>
      </c>
      <c r="H97" s="214">
        <f>CHOOSE('background calcs'!$L173,'background calcs'!AD203,'background calcs'!AD204,'background calcs'!AD205,'background calcs'!AD206,'background calcs'!AD207,'background calcs'!AD208,'background calcs'!AD209,'background calcs'!AD210,'background calcs'!AD211)</f>
        <v>0</v>
      </c>
      <c r="I97" s="213">
        <v>0.9000000000000006</v>
      </c>
      <c r="J97" s="214">
        <f>CHOOSE('background calcs'!$L221,'background calcs'!AD251,'background calcs'!AD252,'background calcs'!AD253,'background calcs'!AD254,'background calcs'!AD255,'background calcs'!AD256,'background calcs'!AD257,'background calcs'!AD258,'background calcs'!AD259)</f>
        <v>0</v>
      </c>
      <c r="K97" s="213">
        <v>0.9000000000000006</v>
      </c>
      <c r="L97" s="214">
        <f>CHOOSE('background calcs'!$L269,'background calcs'!AD299,'background calcs'!AD300,'background calcs'!AD301,'background calcs'!AD302,'background calcs'!AD303,'background calcs'!AD304,'background calcs'!AD305,'background calcs'!AD306,'background calcs'!AD307)</f>
        <v>0</v>
      </c>
      <c r="M97" s="213">
        <v>0.9000000000000006</v>
      </c>
      <c r="N97" s="214">
        <f>CHOOSE('background calcs'!$L317,'background calcs'!AD347,'background calcs'!AD348,'background calcs'!AD349,'background calcs'!AD350,'background calcs'!AD351,'background calcs'!AD352,'background calcs'!AD353,'background calcs'!AD354,'background calcs'!AD355)</f>
        <v>0</v>
      </c>
      <c r="O97" s="213">
        <v>0.9000000000000006</v>
      </c>
      <c r="P97" s="214">
        <f>CHOOSE('background calcs'!$L$365,'background calcs'!AD395,'background calcs'!AD396,'background calcs'!AD397,'background calcs'!AD398,'background calcs'!AD399,'background calcs'!AD400,'background calcs'!AD401,'background calcs'!AD402,'background calcs'!AD403)</f>
        <v>0</v>
      </c>
      <c r="Q97" s="213">
        <v>0.9000000000000006</v>
      </c>
      <c r="AP97" s="17"/>
    </row>
    <row r="98" spans="2:42" ht="18" customHeight="1">
      <c r="B98" s="141">
        <f>B97+(B102-B97)/5</f>
        <v>0.9920152646011637</v>
      </c>
      <c r="C98" s="193">
        <v>0.9100000000000006</v>
      </c>
      <c r="D98" s="141">
        <f>D97+(D102-D97)/5</f>
        <v>0.911745312</v>
      </c>
      <c r="E98" s="193">
        <v>0.9100000000000006</v>
      </c>
      <c r="F98" s="141">
        <f>F97+(F102-F97)/5</f>
        <v>0</v>
      </c>
      <c r="G98" s="193">
        <v>0.9100000000000006</v>
      </c>
      <c r="H98" s="141">
        <f>H97+(H102-H97)/5</f>
        <v>0</v>
      </c>
      <c r="I98" s="193">
        <v>0.9100000000000006</v>
      </c>
      <c r="J98" s="141">
        <f>J97+(J102-J97)/5</f>
        <v>0</v>
      </c>
      <c r="K98" s="193">
        <v>0.9100000000000006</v>
      </c>
      <c r="L98" s="141">
        <f>L97+(L102-L97)/5</f>
        <v>0</v>
      </c>
      <c r="M98" s="193">
        <v>0.9100000000000006</v>
      </c>
      <c r="N98" s="141">
        <f>N97+(N102-N97)/5</f>
        <v>0</v>
      </c>
      <c r="O98" s="193">
        <v>0.9100000000000006</v>
      </c>
      <c r="P98" s="141">
        <f>P97+(P102-P97)/5</f>
        <v>0</v>
      </c>
      <c r="Q98" s="193">
        <v>0.9100000000000006</v>
      </c>
      <c r="AP98" s="17"/>
    </row>
    <row r="99" spans="2:42" ht="18" customHeight="1">
      <c r="B99" s="141">
        <f>B98+(B102-B97)/5</f>
        <v>0.9959605917197699</v>
      </c>
      <c r="C99" s="193">
        <v>0.9200000000000006</v>
      </c>
      <c r="D99" s="141">
        <f>D98+(D102-D97)/5</f>
        <v>0.921385604</v>
      </c>
      <c r="E99" s="193">
        <v>0.9200000000000006</v>
      </c>
      <c r="F99" s="141">
        <f>F98+(F102-F97)/5</f>
        <v>0</v>
      </c>
      <c r="G99" s="193">
        <v>0.9200000000000006</v>
      </c>
      <c r="H99" s="141">
        <f>H98+(H102-H97)/5</f>
        <v>0</v>
      </c>
      <c r="I99" s="193">
        <v>0.9200000000000006</v>
      </c>
      <c r="J99" s="141">
        <f>J98+(J102-J97)/5</f>
        <v>0</v>
      </c>
      <c r="K99" s="193">
        <v>0.9200000000000006</v>
      </c>
      <c r="L99" s="141">
        <f>L98+(L102-L97)/5</f>
        <v>0</v>
      </c>
      <c r="M99" s="193">
        <v>0.9200000000000006</v>
      </c>
      <c r="N99" s="141">
        <f>N98+(N102-N97)/5</f>
        <v>0</v>
      </c>
      <c r="O99" s="193">
        <v>0.9200000000000006</v>
      </c>
      <c r="P99" s="141">
        <f>P98+(P102-P97)/5</f>
        <v>0</v>
      </c>
      <c r="Q99" s="193">
        <v>0.9200000000000006</v>
      </c>
      <c r="AP99" s="17"/>
    </row>
    <row r="100" spans="2:42" ht="18" customHeight="1">
      <c r="B100" s="141">
        <f>B99+(B102-B97)/5</f>
        <v>0.9999059188383761</v>
      </c>
      <c r="C100" s="193">
        <v>0.9300000000000006</v>
      </c>
      <c r="D100" s="141">
        <f>D99+(D102-D97)/5</f>
        <v>0.9310258960000001</v>
      </c>
      <c r="E100" s="193">
        <v>0.9300000000000006</v>
      </c>
      <c r="F100" s="141">
        <f>F99+(F102-F97)/5</f>
        <v>0</v>
      </c>
      <c r="G100" s="193">
        <v>0.9300000000000006</v>
      </c>
      <c r="H100" s="141">
        <f>H99+(H102-H97)/5</f>
        <v>0</v>
      </c>
      <c r="I100" s="193">
        <v>0.9300000000000006</v>
      </c>
      <c r="J100" s="141">
        <f>J99+(J102-J97)/5</f>
        <v>0</v>
      </c>
      <c r="K100" s="193">
        <v>0.9300000000000006</v>
      </c>
      <c r="L100" s="141">
        <f>L99+(L102-L97)/5</f>
        <v>0</v>
      </c>
      <c r="M100" s="193">
        <v>0.9300000000000006</v>
      </c>
      <c r="N100" s="141">
        <f>N99+(N102-N97)/5</f>
        <v>0</v>
      </c>
      <c r="O100" s="193">
        <v>0.9300000000000006</v>
      </c>
      <c r="P100" s="141">
        <f>P99+(P102-P97)/5</f>
        <v>0</v>
      </c>
      <c r="Q100" s="193">
        <v>0.9300000000000006</v>
      </c>
      <c r="AP100" s="17"/>
    </row>
    <row r="101" spans="2:42" ht="18" customHeight="1">
      <c r="B101" s="141">
        <f>B100+(B102-B97)/5</f>
        <v>1.0038512459569822</v>
      </c>
      <c r="C101" s="193">
        <v>0.9400000000000006</v>
      </c>
      <c r="D101" s="141">
        <f>D100+(D102-D97)/5</f>
        <v>0.9406661880000001</v>
      </c>
      <c r="E101" s="193">
        <v>0.9400000000000006</v>
      </c>
      <c r="F101" s="141">
        <f>F100+(F102-F97)/5</f>
        <v>0</v>
      </c>
      <c r="G101" s="193">
        <v>0.9400000000000006</v>
      </c>
      <c r="H101" s="141">
        <f>H100+(H102-H97)/5</f>
        <v>0</v>
      </c>
      <c r="I101" s="193">
        <v>0.9400000000000006</v>
      </c>
      <c r="J101" s="141">
        <f>J100+(J102-J97)/5</f>
        <v>0</v>
      </c>
      <c r="K101" s="193">
        <v>0.9400000000000006</v>
      </c>
      <c r="L101" s="141">
        <f>L100+(L102-L97)/5</f>
        <v>0</v>
      </c>
      <c r="M101" s="193">
        <v>0.9400000000000006</v>
      </c>
      <c r="N101" s="141">
        <f>N100+(N102-N97)/5</f>
        <v>0</v>
      </c>
      <c r="O101" s="193">
        <v>0.9400000000000006</v>
      </c>
      <c r="P101" s="141">
        <f>P100+(P102-P97)/5</f>
        <v>0</v>
      </c>
      <c r="Q101" s="193">
        <v>0.9400000000000006</v>
      </c>
      <c r="AP101" s="26"/>
    </row>
    <row r="102" spans="2:42" ht="18" customHeight="1">
      <c r="B102" s="214">
        <f>CHOOSE('background calcs'!$L29,'background calcs'!AE59,'background calcs'!AE60,'background calcs'!AE61,'background calcs'!AE62,'background calcs'!AE63,'background calcs'!AE64,'background calcs'!AE65,'background calcs'!AE66,'background calcs'!AE67)</f>
        <v>1.0077965730755882</v>
      </c>
      <c r="C102" s="213">
        <v>0.9500000000000006</v>
      </c>
      <c r="D102" s="214">
        <f>CHOOSE('background calcs'!$L77,'background calcs'!AE107,'background calcs'!AE108,'background calcs'!AE109,'background calcs'!AE110,'background calcs'!AE111,'background calcs'!AE112,'background calcs'!AE113,'background calcs'!AE114,'background calcs'!AE115)</f>
        <v>0.95030648</v>
      </c>
      <c r="E102" s="213">
        <v>0.9500000000000006</v>
      </c>
      <c r="F102" s="214">
        <f>CHOOSE('background calcs'!$L125,'background calcs'!AE155,'background calcs'!AE156,'background calcs'!AE157,'background calcs'!AE158,'background calcs'!AE159,'background calcs'!AE160,'background calcs'!AE161,'background calcs'!AE162,'background calcs'!AE163)</f>
        <v>0</v>
      </c>
      <c r="G102" s="213">
        <v>0.9500000000000006</v>
      </c>
      <c r="H102" s="214">
        <f>CHOOSE('background calcs'!$L173,'background calcs'!AE203,'background calcs'!AE204,'background calcs'!AE205,'background calcs'!AE206,'background calcs'!AE207,'background calcs'!AE208,'background calcs'!AE209,'background calcs'!AE210,'background calcs'!AE211)</f>
        <v>0</v>
      </c>
      <c r="I102" s="213">
        <v>0.9500000000000006</v>
      </c>
      <c r="J102" s="214">
        <f>CHOOSE('background calcs'!$L221,'background calcs'!AE251,'background calcs'!AE252,'background calcs'!AE253,'background calcs'!AE254,'background calcs'!AE255,'background calcs'!AE256,'background calcs'!AE257,'background calcs'!AE258,'background calcs'!AE259)</f>
        <v>0</v>
      </c>
      <c r="K102" s="213">
        <v>0.9500000000000006</v>
      </c>
      <c r="L102" s="214">
        <f>CHOOSE('background calcs'!$L269,'background calcs'!AE299,'background calcs'!AE300,'background calcs'!AE301,'background calcs'!AE302,'background calcs'!AE303,'background calcs'!AE304,'background calcs'!AE305,'background calcs'!AE306,'background calcs'!AE307)</f>
        <v>0</v>
      </c>
      <c r="M102" s="213">
        <v>0.9500000000000006</v>
      </c>
      <c r="N102" s="214">
        <f>CHOOSE('background calcs'!$L317,'background calcs'!AE347,'background calcs'!AE348,'background calcs'!AE349,'background calcs'!AE350,'background calcs'!AE351,'background calcs'!AE352,'background calcs'!AE353,'background calcs'!AE354,'background calcs'!AE355)</f>
        <v>0</v>
      </c>
      <c r="O102" s="213">
        <v>0.9500000000000006</v>
      </c>
      <c r="P102" s="214">
        <f>CHOOSE('background calcs'!$L$365,'background calcs'!AE395,'background calcs'!AE396,'background calcs'!AE397,'background calcs'!AE398,'background calcs'!AE399,'background calcs'!AE400,'background calcs'!AE401,'background calcs'!AE402,'background calcs'!AE403)</f>
        <v>0</v>
      </c>
      <c r="Q102" s="213">
        <v>0.9500000000000006</v>
      </c>
      <c r="AP102" s="17"/>
    </row>
    <row r="103" spans="2:42" ht="18" customHeight="1">
      <c r="B103" s="141">
        <f>B102+(B107-B102)/5</f>
        <v>1.0062372584604706</v>
      </c>
      <c r="C103" s="193">
        <v>0.9600000000000006</v>
      </c>
      <c r="D103" s="141">
        <f>D102+(D107-D102)/5</f>
        <v>0.9596199839999999</v>
      </c>
      <c r="E103" s="193">
        <v>0.9600000000000006</v>
      </c>
      <c r="F103" s="141">
        <f>F102+(F107-F102)/5</f>
        <v>0</v>
      </c>
      <c r="G103" s="193">
        <v>0.9600000000000006</v>
      </c>
      <c r="H103" s="141">
        <f>H102+(H107-H102)/5</f>
        <v>0</v>
      </c>
      <c r="I103" s="193">
        <v>0.9600000000000006</v>
      </c>
      <c r="J103" s="141">
        <f>J102+(J107-J102)/5</f>
        <v>0</v>
      </c>
      <c r="K103" s="193">
        <v>0.9600000000000006</v>
      </c>
      <c r="L103" s="141">
        <f>L102+(L107-L102)/5</f>
        <v>0</v>
      </c>
      <c r="M103" s="193">
        <v>0.9600000000000006</v>
      </c>
      <c r="N103" s="141">
        <f>N102+(N107-N102)/5</f>
        <v>0</v>
      </c>
      <c r="O103" s="193">
        <v>0.9600000000000006</v>
      </c>
      <c r="P103" s="141">
        <f>P102+(P107-P102)/5</f>
        <v>0</v>
      </c>
      <c r="Q103" s="193">
        <v>0.9600000000000006</v>
      </c>
      <c r="AP103" s="17"/>
    </row>
    <row r="104" spans="2:42" ht="18" customHeight="1">
      <c r="B104" s="141">
        <f>B103+(B107-B102)/5</f>
        <v>1.004677943845353</v>
      </c>
      <c r="C104" s="193">
        <v>0.9700000000000006</v>
      </c>
      <c r="D104" s="141">
        <f>D103+(D107-D102)/5</f>
        <v>0.9689334879999999</v>
      </c>
      <c r="E104" s="193">
        <v>0.9700000000000006</v>
      </c>
      <c r="F104" s="141">
        <f>F103+(F107-F102)/5</f>
        <v>0</v>
      </c>
      <c r="G104" s="193">
        <v>0.9700000000000006</v>
      </c>
      <c r="H104" s="141">
        <f>H103+(H107-H102)/5</f>
        <v>0</v>
      </c>
      <c r="I104" s="193">
        <v>0.9700000000000006</v>
      </c>
      <c r="J104" s="141">
        <f>J103+(J107-J102)/5</f>
        <v>0</v>
      </c>
      <c r="K104" s="193">
        <v>0.9700000000000006</v>
      </c>
      <c r="L104" s="141">
        <f>L103+(L107-L102)/5</f>
        <v>0</v>
      </c>
      <c r="M104" s="193">
        <v>0.9700000000000006</v>
      </c>
      <c r="N104" s="141">
        <f>N103+(N107-N102)/5</f>
        <v>0</v>
      </c>
      <c r="O104" s="193">
        <v>0.9700000000000006</v>
      </c>
      <c r="P104" s="141">
        <f>P103+(P107-P102)/5</f>
        <v>0</v>
      </c>
      <c r="Q104" s="193">
        <v>0.9700000000000006</v>
      </c>
      <c r="AP104" s="17"/>
    </row>
    <row r="105" spans="2:42" ht="18" customHeight="1">
      <c r="B105" s="141">
        <f>B104+(B107-B102)/5</f>
        <v>1.0031186292302354</v>
      </c>
      <c r="C105" s="193">
        <v>0.9800000000000006</v>
      </c>
      <c r="D105" s="141">
        <f>D104+(D107-D102)/5</f>
        <v>0.9782469919999999</v>
      </c>
      <c r="E105" s="193">
        <v>0.9800000000000006</v>
      </c>
      <c r="F105" s="141">
        <f>F104+(F107-F102)/5</f>
        <v>0</v>
      </c>
      <c r="G105" s="193">
        <v>0.9800000000000006</v>
      </c>
      <c r="H105" s="141">
        <f>H104+(H107-H102)/5</f>
        <v>0</v>
      </c>
      <c r="I105" s="193">
        <v>0.9800000000000006</v>
      </c>
      <c r="J105" s="141">
        <f>J104+(J107-J102)/5</f>
        <v>0</v>
      </c>
      <c r="K105" s="193">
        <v>0.9800000000000006</v>
      </c>
      <c r="L105" s="141">
        <f>L104+(L107-L102)/5</f>
        <v>0</v>
      </c>
      <c r="M105" s="193">
        <v>0.9800000000000006</v>
      </c>
      <c r="N105" s="141">
        <f>N104+(N107-N102)/5</f>
        <v>0</v>
      </c>
      <c r="O105" s="193">
        <v>0.9800000000000006</v>
      </c>
      <c r="P105" s="141">
        <f>P104+(P107-P102)/5</f>
        <v>0</v>
      </c>
      <c r="Q105" s="193">
        <v>0.9800000000000006</v>
      </c>
      <c r="AP105" s="10"/>
    </row>
    <row r="106" spans="2:42" ht="18" customHeight="1">
      <c r="B106" s="141">
        <f>B105+(B107-B102)/5</f>
        <v>1.0015593146151178</v>
      </c>
      <c r="C106" s="193">
        <v>0.9900000000000007</v>
      </c>
      <c r="D106" s="141">
        <f>D105+(D107-D102)/5</f>
        <v>0.9875604959999998</v>
      </c>
      <c r="E106" s="193">
        <v>0.9900000000000007</v>
      </c>
      <c r="F106" s="141">
        <f>F105+(F107-F102)/5</f>
        <v>0</v>
      </c>
      <c r="G106" s="193">
        <v>0.9900000000000007</v>
      </c>
      <c r="H106" s="141">
        <f>H105+(H107-H102)/5</f>
        <v>0</v>
      </c>
      <c r="I106" s="193">
        <v>0.9900000000000007</v>
      </c>
      <c r="J106" s="141">
        <f>J105+(J107-J102)/5</f>
        <v>0</v>
      </c>
      <c r="K106" s="193">
        <v>0.9900000000000007</v>
      </c>
      <c r="L106" s="141">
        <f>L105+(L107-L102)/5</f>
        <v>0</v>
      </c>
      <c r="M106" s="193">
        <v>0.9900000000000007</v>
      </c>
      <c r="N106" s="141">
        <f>N105+(N107-N102)/5</f>
        <v>0</v>
      </c>
      <c r="O106" s="193">
        <v>0.9900000000000007</v>
      </c>
      <c r="P106" s="141">
        <f>P105+(P107-P102)/5</f>
        <v>0</v>
      </c>
      <c r="Q106" s="193">
        <v>0.9900000000000007</v>
      </c>
      <c r="AP106" s="29"/>
    </row>
    <row r="107" spans="2:42" ht="18" customHeight="1">
      <c r="B107" s="214">
        <f>CHOOSE('background calcs'!$L29,'background calcs'!AF59,'background calcs'!AF60,'background calcs'!AF61,'background calcs'!AF62,'background calcs'!AF63,'background calcs'!AF64,'background calcs'!AF65,'background calcs'!AF66,'background calcs'!AF67)</f>
        <v>1</v>
      </c>
      <c r="C107" s="213">
        <v>1</v>
      </c>
      <c r="D107" s="214">
        <f>CHOOSE('background calcs'!$L77,'background calcs'!AF107,'background calcs'!AF108,'background calcs'!AF109,'background calcs'!AF110,'background calcs'!AF111,'background calcs'!AF112,'background calcs'!AF113,'background calcs'!AF114,'background calcs'!AF115)</f>
        <v>0.9968739999999999</v>
      </c>
      <c r="E107" s="213">
        <v>1</v>
      </c>
      <c r="F107" s="214">
        <f>CHOOSE('background calcs'!$L125,'background calcs'!AF155,'background calcs'!AF156,'background calcs'!AF157,'background calcs'!AF158,'background calcs'!AF159,'background calcs'!AF160,'background calcs'!AF161,'background calcs'!AF162,'background calcs'!AF163)</f>
        <v>0</v>
      </c>
      <c r="G107" s="213">
        <v>1</v>
      </c>
      <c r="H107" s="214">
        <f>CHOOSE('background calcs'!$L173,'background calcs'!AF203,'background calcs'!AF204,'background calcs'!AF205,'background calcs'!AF206,'background calcs'!AF207,'background calcs'!AF208,'background calcs'!AF209,'background calcs'!AF210,'background calcs'!AF211)</f>
        <v>0</v>
      </c>
      <c r="I107" s="213">
        <v>1</v>
      </c>
      <c r="J107" s="214">
        <f>CHOOSE('background calcs'!$L221,'background calcs'!AF251,'background calcs'!AF252,'background calcs'!AF253,'background calcs'!AF254,'background calcs'!AF255,'background calcs'!AF256,'background calcs'!AF257,'background calcs'!AF258,'background calcs'!AF259)</f>
        <v>0</v>
      </c>
      <c r="K107" s="213">
        <v>1</v>
      </c>
      <c r="L107" s="214">
        <f>CHOOSE('background calcs'!$L269,'background calcs'!AF299,'background calcs'!AF300,'background calcs'!AF301,'background calcs'!AF302,'background calcs'!AF303,'background calcs'!AF304,'background calcs'!AF305,'background calcs'!AF306,'background calcs'!AF307)</f>
        <v>0</v>
      </c>
      <c r="M107" s="213">
        <v>1</v>
      </c>
      <c r="N107" s="214">
        <f>CHOOSE('background calcs'!$L317,'background calcs'!AF347,'background calcs'!AF348,'background calcs'!AF349,'background calcs'!AF350,'background calcs'!AF351,'background calcs'!AF352,'background calcs'!AF353,'background calcs'!AF354,'background calcs'!AF355)</f>
        <v>0</v>
      </c>
      <c r="O107" s="213">
        <v>1</v>
      </c>
      <c r="P107" s="214">
        <f>CHOOSE('background calcs'!$L$365,'background calcs'!AF395,'background calcs'!AF396,'background calcs'!AF397,'background calcs'!AF398,'background calcs'!AF399,'background calcs'!AF400,'background calcs'!AF401,'background calcs'!AF402,'background calcs'!AF403)</f>
        <v>0</v>
      </c>
      <c r="Q107" s="213">
        <v>1</v>
      </c>
      <c r="AP107" s="29"/>
    </row>
    <row r="108" ht="18" customHeight="1">
      <c r="AP108" s="29"/>
    </row>
    <row r="109" ht="18" customHeight="1">
      <c r="AP109" s="29"/>
    </row>
    <row r="110" ht="18" customHeight="1">
      <c r="AP110" s="60"/>
    </row>
    <row r="111" ht="18" customHeight="1">
      <c r="AP111" s="60"/>
    </row>
    <row r="112" ht="18" customHeight="1">
      <c r="AP112" s="60"/>
    </row>
    <row r="113" ht="18" customHeight="1">
      <c r="AP113" s="60"/>
    </row>
    <row r="114" ht="18" customHeight="1">
      <c r="AP114" s="60"/>
    </row>
    <row r="115" ht="18" customHeight="1">
      <c r="AP115" s="60"/>
    </row>
    <row r="116" ht="18" customHeight="1">
      <c r="AP116" s="60"/>
    </row>
    <row r="117" ht="18" customHeight="1">
      <c r="AP117" s="29"/>
    </row>
    <row r="118" ht="18" customHeight="1">
      <c r="AP118" s="29"/>
    </row>
    <row r="119" ht="18" customHeight="1">
      <c r="AP119" s="29"/>
    </row>
    <row r="120" ht="18" customHeight="1">
      <c r="AP120" s="29"/>
    </row>
    <row r="121" ht="18" customHeight="1">
      <c r="AP121" s="29"/>
    </row>
    <row r="122" ht="18" customHeight="1">
      <c r="AP122" s="29"/>
    </row>
    <row r="123" ht="18" customHeight="1">
      <c r="AP123" s="29"/>
    </row>
    <row r="124" ht="18" customHeight="1">
      <c r="AP124" s="29"/>
    </row>
    <row r="125" ht="18" customHeight="1">
      <c r="AP125" s="29"/>
    </row>
    <row r="126" ht="18" customHeight="1">
      <c r="AP126" s="29"/>
    </row>
    <row r="127" ht="18" customHeight="1">
      <c r="AP127" s="29"/>
    </row>
    <row r="128" ht="18" customHeight="1">
      <c r="AP128" s="29"/>
    </row>
    <row r="129" ht="18" customHeight="1">
      <c r="AP129" s="29"/>
    </row>
    <row r="130" ht="18" customHeight="1">
      <c r="AP130" s="29"/>
    </row>
    <row r="131" ht="18" customHeight="1">
      <c r="AP131" s="60"/>
    </row>
    <row r="132" ht="18" customHeight="1">
      <c r="AP132" s="60"/>
    </row>
    <row r="133" ht="18" customHeight="1">
      <c r="AP133" s="29"/>
    </row>
    <row r="134" ht="18" customHeight="1">
      <c r="AP134" s="29"/>
    </row>
    <row r="135" ht="18" customHeight="1">
      <c r="AP135" s="29"/>
    </row>
    <row r="136" ht="18" customHeight="1">
      <c r="AP136" s="29"/>
    </row>
    <row r="137" ht="18" customHeight="1">
      <c r="AP137" s="106"/>
    </row>
    <row r="138" ht="18" customHeight="1">
      <c r="AP138" s="106"/>
    </row>
    <row r="139" ht="18" customHeight="1">
      <c r="AP139" s="106"/>
    </row>
    <row r="140" ht="18" customHeight="1">
      <c r="AP140" s="106"/>
    </row>
    <row r="141" ht="18" customHeight="1">
      <c r="AP141" s="106"/>
    </row>
    <row r="142" ht="18" customHeight="1">
      <c r="AP142" s="106"/>
    </row>
    <row r="143" ht="18" customHeight="1">
      <c r="AP143" s="106"/>
    </row>
    <row r="144" ht="18" customHeight="1">
      <c r="AP144" s="106"/>
    </row>
    <row r="145" ht="18" customHeight="1">
      <c r="AP145" s="106"/>
    </row>
    <row r="146" ht="18" customHeight="1">
      <c r="AP146" s="106"/>
    </row>
    <row r="147" ht="18" customHeight="1">
      <c r="AP147" s="106"/>
    </row>
    <row r="148" ht="18" customHeight="1">
      <c r="AP148" s="106"/>
    </row>
    <row r="149" ht="18" customHeight="1">
      <c r="AP149" s="106"/>
    </row>
    <row r="150" ht="18" customHeight="1">
      <c r="AP150" s="106"/>
    </row>
    <row r="151" ht="18" customHeight="1">
      <c r="AP151" s="106"/>
    </row>
    <row r="152" ht="18" customHeight="1">
      <c r="AP152" s="106"/>
    </row>
    <row r="153" ht="18" customHeight="1">
      <c r="AP153" s="106"/>
    </row>
    <row r="154" ht="18" customHeight="1">
      <c r="AP154" s="106"/>
    </row>
    <row r="155" ht="18" customHeight="1">
      <c r="AP155" s="106"/>
    </row>
    <row r="156" ht="18" customHeight="1">
      <c r="AP156" s="106"/>
    </row>
    <row r="157" ht="18" customHeight="1">
      <c r="AP157" s="106"/>
    </row>
    <row r="158" ht="18" customHeight="1">
      <c r="AP158" s="106"/>
    </row>
    <row r="159" ht="18" customHeight="1">
      <c r="AP159" s="106"/>
    </row>
    <row r="160" ht="18" customHeight="1">
      <c r="AP160" s="106"/>
    </row>
    <row r="161" ht="18" customHeight="1">
      <c r="AP161" s="106"/>
    </row>
    <row r="162" ht="18" customHeight="1">
      <c r="AP162" s="106"/>
    </row>
    <row r="163" ht="18" customHeight="1">
      <c r="AP163" s="106"/>
    </row>
    <row r="164" ht="18" customHeight="1">
      <c r="AP164" s="106"/>
    </row>
    <row r="165" ht="18" customHeight="1">
      <c r="AP165" s="106"/>
    </row>
    <row r="166" ht="18" customHeight="1">
      <c r="AP166" s="106"/>
    </row>
    <row r="167" ht="18" customHeight="1">
      <c r="AP167" s="106"/>
    </row>
    <row r="168" ht="18" customHeight="1">
      <c r="AP168" s="106"/>
    </row>
    <row r="169" ht="18" customHeight="1">
      <c r="AP169" s="106"/>
    </row>
    <row r="170" ht="18" customHeight="1">
      <c r="AP170" s="106"/>
    </row>
    <row r="171" ht="18" customHeight="1">
      <c r="AP171" s="106"/>
    </row>
    <row r="172" ht="18" customHeight="1">
      <c r="AP172" s="106"/>
    </row>
    <row r="173" ht="18" customHeight="1">
      <c r="AP173" s="106"/>
    </row>
    <row r="174" ht="18" customHeight="1">
      <c r="AP174" s="106"/>
    </row>
    <row r="175" ht="18" customHeight="1">
      <c r="AP175" s="106"/>
    </row>
    <row r="176" ht="18" customHeight="1">
      <c r="AP176" s="106"/>
    </row>
    <row r="177" ht="18" customHeight="1">
      <c r="AP177" s="106"/>
    </row>
    <row r="178" ht="18" customHeight="1">
      <c r="AP178" s="106"/>
    </row>
    <row r="179" ht="18" customHeight="1">
      <c r="AP179" s="106"/>
    </row>
    <row r="180" ht="18" customHeight="1">
      <c r="AP180" s="106"/>
    </row>
    <row r="181" ht="18" customHeight="1">
      <c r="AP181" s="106"/>
    </row>
    <row r="182" ht="18" customHeight="1">
      <c r="AP182" s="106"/>
    </row>
    <row r="183" ht="18" customHeight="1">
      <c r="AP183" s="106"/>
    </row>
    <row r="184" ht="18" customHeight="1">
      <c r="AP184" s="106"/>
    </row>
    <row r="185" ht="18" customHeight="1">
      <c r="AP185" s="106"/>
    </row>
    <row r="186" ht="18" customHeight="1">
      <c r="AP186" s="106"/>
    </row>
    <row r="187" ht="18" customHeight="1">
      <c r="AP187" s="106"/>
    </row>
    <row r="188" ht="18" customHeight="1">
      <c r="AP188" s="106"/>
    </row>
    <row r="189" ht="18" customHeight="1">
      <c r="AP189" s="106"/>
    </row>
    <row r="190" ht="18" customHeight="1">
      <c r="AP190" s="106"/>
    </row>
    <row r="191" ht="18" customHeight="1">
      <c r="AP191" s="106"/>
    </row>
    <row r="192" ht="18" customHeight="1">
      <c r="AP192" s="106"/>
    </row>
    <row r="193" ht="18" customHeight="1">
      <c r="AP193" s="106"/>
    </row>
    <row r="194" ht="18" customHeight="1">
      <c r="AP194" s="106"/>
    </row>
    <row r="195" ht="18" customHeight="1">
      <c r="AP195" s="106"/>
    </row>
    <row r="196" ht="18" customHeight="1">
      <c r="AP196" s="106"/>
    </row>
    <row r="197" ht="18" customHeight="1">
      <c r="AP197" s="106"/>
    </row>
    <row r="198" ht="18" customHeight="1">
      <c r="AP198" s="106"/>
    </row>
    <row r="199" ht="18" customHeight="1">
      <c r="AP199" s="106"/>
    </row>
    <row r="200" ht="18" customHeight="1">
      <c r="AP200" s="106"/>
    </row>
    <row r="201" ht="18" customHeight="1">
      <c r="AP201" s="106"/>
    </row>
    <row r="202" ht="18" customHeight="1">
      <c r="AP202" s="106"/>
    </row>
    <row r="203" ht="18" customHeight="1">
      <c r="AP203" s="106"/>
    </row>
    <row r="204" ht="18" customHeight="1">
      <c r="AP204" s="106"/>
    </row>
    <row r="205" ht="18" customHeight="1">
      <c r="AP205" s="106"/>
    </row>
    <row r="206" ht="18" customHeight="1">
      <c r="AP206" s="106"/>
    </row>
    <row r="207" ht="18" customHeight="1">
      <c r="AP207" s="106"/>
    </row>
    <row r="208" ht="18" customHeight="1">
      <c r="AP208" s="106"/>
    </row>
    <row r="209" ht="18" customHeight="1">
      <c r="AP209" s="106"/>
    </row>
    <row r="210" ht="18" customHeight="1">
      <c r="AP210" s="106"/>
    </row>
    <row r="211" ht="18" customHeight="1">
      <c r="AP211" s="106"/>
    </row>
    <row r="212" ht="18" customHeight="1">
      <c r="AP212" s="106"/>
    </row>
    <row r="213" ht="18" customHeight="1">
      <c r="AP213" s="106"/>
    </row>
    <row r="214" ht="18" customHeight="1">
      <c r="AP214" s="106"/>
    </row>
    <row r="215" ht="18" customHeight="1">
      <c r="AP215" s="106"/>
    </row>
    <row r="216" ht="18" customHeight="1">
      <c r="AP216" s="106"/>
    </row>
    <row r="217" ht="18" customHeight="1">
      <c r="AP217" s="106"/>
    </row>
    <row r="218" ht="18" customHeight="1">
      <c r="AP218" s="106"/>
    </row>
    <row r="219" ht="18" customHeight="1">
      <c r="AP219" s="106"/>
    </row>
    <row r="220" ht="18" customHeight="1">
      <c r="AP220" s="106"/>
    </row>
    <row r="221" ht="18" customHeight="1">
      <c r="AP221" s="106"/>
    </row>
    <row r="222" ht="18" customHeight="1">
      <c r="AP222" s="106"/>
    </row>
    <row r="223" ht="18" customHeight="1">
      <c r="AP223" s="106"/>
    </row>
    <row r="224" ht="18" customHeight="1">
      <c r="AP224" s="106"/>
    </row>
    <row r="225" ht="18" customHeight="1">
      <c r="AP225" s="106"/>
    </row>
    <row r="226" ht="18" customHeight="1">
      <c r="AP226" s="106"/>
    </row>
    <row r="227" ht="18" customHeight="1">
      <c r="AP227" s="106"/>
    </row>
    <row r="228" ht="18" customHeight="1">
      <c r="AP228" s="106"/>
    </row>
    <row r="229" ht="18" customHeight="1">
      <c r="AP229" s="106"/>
    </row>
    <row r="230" ht="18" customHeight="1">
      <c r="AP230" s="106"/>
    </row>
    <row r="231" ht="18" customHeight="1">
      <c r="AP231" s="106"/>
    </row>
    <row r="232" ht="18" customHeight="1">
      <c r="AP232" s="106"/>
    </row>
    <row r="233" ht="18" customHeight="1">
      <c r="AP233" s="106"/>
    </row>
    <row r="234" ht="18" customHeight="1">
      <c r="AP234" s="106"/>
    </row>
    <row r="235" ht="18" customHeight="1">
      <c r="AP235" s="106"/>
    </row>
    <row r="236" ht="18" customHeight="1">
      <c r="AP236" s="106"/>
    </row>
    <row r="237" ht="18" customHeight="1">
      <c r="AP237" s="106"/>
    </row>
    <row r="238" ht="18" customHeight="1">
      <c r="AP238" s="106"/>
    </row>
    <row r="239" ht="18" customHeight="1">
      <c r="AP239" s="106"/>
    </row>
    <row r="240" ht="18" customHeight="1">
      <c r="AP240" s="106"/>
    </row>
    <row r="241" ht="18" customHeight="1">
      <c r="AP241" s="106"/>
    </row>
    <row r="242" ht="18" customHeight="1">
      <c r="AP242" s="106"/>
    </row>
    <row r="243" ht="18" customHeight="1">
      <c r="AP243" s="106"/>
    </row>
    <row r="244" ht="18" customHeight="1">
      <c r="AP244" s="106"/>
    </row>
    <row r="245" ht="18" customHeight="1">
      <c r="AP245" s="106"/>
    </row>
    <row r="246" ht="18" customHeight="1">
      <c r="AP246" s="106"/>
    </row>
    <row r="247" ht="18" customHeight="1">
      <c r="AP247" s="106"/>
    </row>
    <row r="248" ht="18" customHeight="1">
      <c r="AP248" s="106"/>
    </row>
    <row r="249" ht="18" customHeight="1">
      <c r="AP249" s="106"/>
    </row>
    <row r="250" ht="18" customHeight="1">
      <c r="AP250" s="106"/>
    </row>
    <row r="251" ht="18" customHeight="1">
      <c r="AP251" s="106"/>
    </row>
    <row r="252" ht="18" customHeight="1">
      <c r="AP252" s="106"/>
    </row>
    <row r="253" ht="18" customHeight="1">
      <c r="AP253" s="106"/>
    </row>
    <row r="254" ht="18" customHeight="1">
      <c r="AP254" s="106"/>
    </row>
    <row r="255" ht="18" customHeight="1">
      <c r="AP255" s="106"/>
    </row>
    <row r="256" ht="18" customHeight="1">
      <c r="AP256" s="106"/>
    </row>
    <row r="257" ht="18" customHeight="1">
      <c r="AP257" s="106"/>
    </row>
    <row r="258" ht="18" customHeight="1">
      <c r="AP258" s="106"/>
    </row>
    <row r="259" ht="18" customHeight="1">
      <c r="AP259" s="106"/>
    </row>
    <row r="260" ht="18" customHeight="1">
      <c r="AP260" s="106"/>
    </row>
    <row r="261" ht="18" customHeight="1">
      <c r="AP261" s="106"/>
    </row>
    <row r="262" ht="18" customHeight="1">
      <c r="AP262" s="106"/>
    </row>
    <row r="263" ht="18" customHeight="1">
      <c r="AP263" s="106"/>
    </row>
    <row r="264" ht="18" customHeight="1">
      <c r="AP264" s="106"/>
    </row>
    <row r="265" ht="18" customHeight="1">
      <c r="AP265" s="106"/>
    </row>
    <row r="266" ht="18" customHeight="1">
      <c r="AP266" s="106"/>
    </row>
    <row r="267" ht="18" customHeight="1">
      <c r="AP267" s="106"/>
    </row>
    <row r="268" ht="18" customHeight="1">
      <c r="AP268" s="106"/>
    </row>
    <row r="269" ht="18" customHeight="1">
      <c r="AP269" s="106"/>
    </row>
    <row r="270" ht="18" customHeight="1">
      <c r="AP270" s="106"/>
    </row>
    <row r="271" ht="18" customHeight="1">
      <c r="AP271" s="106"/>
    </row>
    <row r="272" ht="18" customHeight="1">
      <c r="AP272" s="106"/>
    </row>
    <row r="273" ht="18" customHeight="1">
      <c r="AP273" s="106"/>
    </row>
    <row r="274" ht="18" customHeight="1">
      <c r="AP274" s="106"/>
    </row>
    <row r="275" ht="18" customHeight="1">
      <c r="AP275" s="106"/>
    </row>
    <row r="276" ht="18" customHeight="1">
      <c r="AP276" s="106"/>
    </row>
    <row r="277" ht="18" customHeight="1">
      <c r="AP277" s="106"/>
    </row>
    <row r="278" ht="18" customHeight="1">
      <c r="AP278" s="106"/>
    </row>
    <row r="279" ht="18" customHeight="1">
      <c r="AP279" s="106"/>
    </row>
    <row r="280" ht="18" customHeight="1">
      <c r="AP280" s="106"/>
    </row>
    <row r="281" ht="18" customHeight="1">
      <c r="AP281" s="106"/>
    </row>
    <row r="282" ht="18" customHeight="1">
      <c r="AP282" s="106"/>
    </row>
    <row r="283" ht="18" customHeight="1">
      <c r="AP283" s="106"/>
    </row>
    <row r="284" ht="18" customHeight="1">
      <c r="AP284" s="106"/>
    </row>
    <row r="285" ht="18" customHeight="1">
      <c r="AP285" s="106"/>
    </row>
    <row r="286" ht="18" customHeight="1">
      <c r="AP286" s="106"/>
    </row>
    <row r="287" ht="18" customHeight="1">
      <c r="AP287" s="106"/>
    </row>
    <row r="288" ht="18" customHeight="1">
      <c r="AP288" s="106"/>
    </row>
    <row r="289" ht="18" customHeight="1">
      <c r="AP289" s="106"/>
    </row>
    <row r="290" ht="18" customHeight="1">
      <c r="AP290" s="106"/>
    </row>
    <row r="291" ht="18" customHeight="1">
      <c r="AP291" s="106"/>
    </row>
    <row r="292" ht="18" customHeight="1">
      <c r="AP292" s="106"/>
    </row>
    <row r="293" ht="18" customHeight="1">
      <c r="AP293" s="106"/>
    </row>
    <row r="294" ht="18" customHeight="1">
      <c r="AP294" s="106"/>
    </row>
    <row r="295" ht="18" customHeight="1">
      <c r="AP295" s="106"/>
    </row>
    <row r="296" ht="18" customHeight="1">
      <c r="AP296" s="106"/>
    </row>
    <row r="297" ht="18" customHeight="1">
      <c r="AP297" s="106"/>
    </row>
    <row r="298" ht="18" customHeight="1">
      <c r="AP298" s="106"/>
    </row>
    <row r="299" ht="18" customHeight="1">
      <c r="AP299" s="106"/>
    </row>
    <row r="300" ht="18" customHeight="1">
      <c r="AP300" s="106"/>
    </row>
    <row r="301" ht="18" customHeight="1">
      <c r="AP301" s="106"/>
    </row>
    <row r="302" ht="18" customHeight="1">
      <c r="AP302" s="106"/>
    </row>
    <row r="303" ht="18" customHeight="1">
      <c r="AP303" s="106"/>
    </row>
    <row r="304" ht="18" customHeight="1">
      <c r="AP304" s="106"/>
    </row>
    <row r="305" ht="18" customHeight="1">
      <c r="AP305" s="106"/>
    </row>
    <row r="306" ht="18" customHeight="1">
      <c r="AP306" s="106"/>
    </row>
    <row r="307" ht="18" customHeight="1">
      <c r="AP307" s="106"/>
    </row>
    <row r="308" ht="18" customHeight="1">
      <c r="AP308" s="106"/>
    </row>
    <row r="309" ht="18" customHeight="1">
      <c r="AP309" s="106"/>
    </row>
    <row r="310" ht="18" customHeight="1">
      <c r="AP310" s="106"/>
    </row>
    <row r="311" ht="18" customHeight="1">
      <c r="AP311" s="106"/>
    </row>
    <row r="312" ht="18" customHeight="1">
      <c r="AP312" s="106"/>
    </row>
    <row r="313" ht="18" customHeight="1">
      <c r="AP313" s="106"/>
    </row>
    <row r="314" ht="18" customHeight="1">
      <c r="AP314" s="106"/>
    </row>
    <row r="315" ht="18" customHeight="1">
      <c r="AP315" s="106"/>
    </row>
    <row r="316" ht="18" customHeight="1">
      <c r="AP316" s="106"/>
    </row>
    <row r="317" ht="18" customHeight="1">
      <c r="AP317" s="106"/>
    </row>
    <row r="318" ht="18" customHeight="1">
      <c r="AP318" s="106"/>
    </row>
    <row r="319" ht="18" customHeight="1">
      <c r="AP319" s="106"/>
    </row>
    <row r="320" ht="18" customHeight="1">
      <c r="AP320" s="106"/>
    </row>
    <row r="321" ht="18" customHeight="1">
      <c r="AP321" s="106"/>
    </row>
    <row r="322" ht="18" customHeight="1">
      <c r="AP322" s="106"/>
    </row>
    <row r="323" ht="18" customHeight="1">
      <c r="AP323" s="106"/>
    </row>
    <row r="324" ht="18" customHeight="1">
      <c r="AP324" s="106"/>
    </row>
    <row r="325" ht="18" customHeight="1">
      <c r="AP325" s="106"/>
    </row>
    <row r="326" ht="18" customHeight="1">
      <c r="AP326" s="106"/>
    </row>
    <row r="327" ht="18" customHeight="1">
      <c r="AP327" s="106"/>
    </row>
    <row r="328" ht="18" customHeight="1">
      <c r="AP328" s="106"/>
    </row>
    <row r="329" ht="18" customHeight="1">
      <c r="AP329" s="106"/>
    </row>
    <row r="330" ht="18" customHeight="1">
      <c r="AP330" s="106"/>
    </row>
    <row r="331" ht="18" customHeight="1">
      <c r="AP331" s="106"/>
    </row>
    <row r="332" ht="18" customHeight="1">
      <c r="AP332" s="106"/>
    </row>
    <row r="333" ht="18" customHeight="1">
      <c r="AP333" s="106"/>
    </row>
    <row r="334" ht="18" customHeight="1">
      <c r="AP334" s="106"/>
    </row>
    <row r="335" ht="18" customHeight="1">
      <c r="AP335" s="106"/>
    </row>
    <row r="336" ht="18" customHeight="1">
      <c r="AP336" s="106"/>
    </row>
    <row r="337" ht="18" customHeight="1">
      <c r="AP337" s="106"/>
    </row>
    <row r="338" ht="18" customHeight="1">
      <c r="AP338" s="106"/>
    </row>
    <row r="339" ht="18" customHeight="1">
      <c r="AP339" s="106"/>
    </row>
    <row r="340" ht="18" customHeight="1">
      <c r="AP340" s="106"/>
    </row>
    <row r="341" ht="18" customHeight="1">
      <c r="AP341" s="106"/>
    </row>
    <row r="342" ht="18" customHeight="1">
      <c r="AP342" s="106"/>
    </row>
    <row r="343" ht="18" customHeight="1">
      <c r="AP343" s="106"/>
    </row>
    <row r="344" ht="18" customHeight="1">
      <c r="AP344" s="106"/>
    </row>
    <row r="345" ht="18" customHeight="1">
      <c r="AP345" s="106"/>
    </row>
    <row r="346" ht="18" customHeight="1">
      <c r="AP346" s="106"/>
    </row>
    <row r="347" ht="18" customHeight="1">
      <c r="AP347" s="106"/>
    </row>
    <row r="348" ht="18" customHeight="1">
      <c r="AP348" s="106"/>
    </row>
    <row r="349" ht="18" customHeight="1">
      <c r="AP349" s="106"/>
    </row>
    <row r="350" ht="18" customHeight="1">
      <c r="AP350" s="106"/>
    </row>
    <row r="351" ht="18" customHeight="1">
      <c r="AP351" s="106"/>
    </row>
    <row r="352" ht="18" customHeight="1">
      <c r="AP352" s="106"/>
    </row>
    <row r="353" ht="18" customHeight="1">
      <c r="AP353" s="106"/>
    </row>
    <row r="354" ht="18" customHeight="1">
      <c r="AP354" s="106"/>
    </row>
    <row r="355" ht="18" customHeight="1">
      <c r="AP355" s="106"/>
    </row>
    <row r="356" ht="18" customHeight="1">
      <c r="AP356" s="106"/>
    </row>
    <row r="357" ht="18" customHeight="1">
      <c r="AP357" s="106"/>
    </row>
    <row r="358" ht="18" customHeight="1">
      <c r="AP358" s="106"/>
    </row>
    <row r="359" ht="18" customHeight="1">
      <c r="AP359" s="106"/>
    </row>
    <row r="360" ht="18" customHeight="1">
      <c r="AP360" s="106"/>
    </row>
    <row r="361" ht="18" customHeight="1">
      <c r="AP361" s="106"/>
    </row>
    <row r="362" ht="18" customHeight="1">
      <c r="AP362" s="106"/>
    </row>
    <row r="363" ht="18" customHeight="1">
      <c r="AP363" s="106"/>
    </row>
    <row r="364" ht="18" customHeight="1">
      <c r="AP364" s="106"/>
    </row>
    <row r="365" ht="18" customHeight="1">
      <c r="AP365" s="106"/>
    </row>
    <row r="366" ht="18" customHeight="1">
      <c r="AP366" s="106"/>
    </row>
    <row r="367" ht="18" customHeight="1">
      <c r="AP367" s="106"/>
    </row>
    <row r="368" ht="18" customHeight="1">
      <c r="AP368" s="106"/>
    </row>
    <row r="369" ht="18" customHeight="1">
      <c r="AP369" s="106"/>
    </row>
    <row r="370" ht="18" customHeight="1">
      <c r="AP370" s="106"/>
    </row>
    <row r="371" ht="18" customHeight="1">
      <c r="AP371" s="106"/>
    </row>
    <row r="372" ht="18" customHeight="1">
      <c r="AP372" s="106"/>
    </row>
    <row r="373" ht="18" customHeight="1">
      <c r="AP373" s="106"/>
    </row>
    <row r="374" ht="18" customHeight="1">
      <c r="AP374" s="106"/>
    </row>
    <row r="375" ht="18" customHeight="1">
      <c r="AP375" s="106"/>
    </row>
    <row r="376" ht="18" customHeight="1">
      <c r="AP376" s="106"/>
    </row>
    <row r="377" ht="18" customHeight="1">
      <c r="AP377" s="106"/>
    </row>
    <row r="378" ht="18" customHeight="1">
      <c r="AP378" s="106"/>
    </row>
    <row r="379" ht="18" customHeight="1">
      <c r="AP379" s="106"/>
    </row>
    <row r="380" ht="18" customHeight="1">
      <c r="AP380" s="106"/>
    </row>
    <row r="381" ht="18" customHeight="1">
      <c r="AP381" s="106"/>
    </row>
    <row r="382" ht="18" customHeight="1">
      <c r="AP382" s="106"/>
    </row>
    <row r="383" ht="18" customHeight="1">
      <c r="AP383" s="106"/>
    </row>
    <row r="384" ht="18" customHeight="1">
      <c r="AP384" s="106"/>
    </row>
    <row r="385" ht="18" customHeight="1">
      <c r="AP385" s="106"/>
    </row>
    <row r="386" ht="18" customHeight="1">
      <c r="AP386" s="106"/>
    </row>
    <row r="387" ht="18" customHeight="1">
      <c r="AP387" s="106"/>
    </row>
    <row r="388" ht="18" customHeight="1">
      <c r="AP388" s="106"/>
    </row>
    <row r="389" ht="18" customHeight="1">
      <c r="AP389" s="106"/>
    </row>
    <row r="390" ht="18" customHeight="1">
      <c r="AP390" s="106"/>
    </row>
    <row r="391" ht="18" customHeight="1">
      <c r="AP391" s="106"/>
    </row>
    <row r="392" ht="18" customHeight="1">
      <c r="AP392" s="106"/>
    </row>
    <row r="393" ht="18" customHeight="1">
      <c r="AP393" s="106"/>
    </row>
    <row r="394" ht="18" customHeight="1">
      <c r="AP394" s="106"/>
    </row>
    <row r="395" ht="18" customHeight="1">
      <c r="AP395" s="106"/>
    </row>
    <row r="396" ht="18" customHeight="1">
      <c r="AP396" s="106"/>
    </row>
    <row r="397" ht="18" customHeight="1">
      <c r="AP397" s="106"/>
    </row>
    <row r="398" ht="18" customHeight="1">
      <c r="AP398" s="106"/>
    </row>
    <row r="399" ht="18" customHeight="1">
      <c r="AP399" s="106"/>
    </row>
    <row r="400" ht="18" customHeight="1">
      <c r="AP400" s="106"/>
    </row>
    <row r="401" ht="18" customHeight="1">
      <c r="AP401" s="106"/>
    </row>
    <row r="402" ht="18" customHeight="1">
      <c r="AP402" s="106"/>
    </row>
    <row r="403" ht="18" customHeight="1">
      <c r="AP403" s="106"/>
    </row>
    <row r="404" ht="18" customHeight="1">
      <c r="AP404" s="106"/>
    </row>
    <row r="405" ht="18" customHeight="1">
      <c r="AP405" s="106"/>
    </row>
    <row r="406" ht="18" customHeight="1">
      <c r="AP406" s="106"/>
    </row>
    <row r="407" ht="18" customHeight="1">
      <c r="AP407" s="106"/>
    </row>
    <row r="408" ht="18" customHeight="1">
      <c r="AP408" s="106"/>
    </row>
    <row r="409" ht="18" customHeight="1">
      <c r="AP409" s="106"/>
    </row>
    <row r="410" ht="18" customHeight="1">
      <c r="AP410" s="106"/>
    </row>
    <row r="411" ht="18" customHeight="1">
      <c r="AP411" s="106"/>
    </row>
    <row r="412" ht="18" customHeight="1">
      <c r="AP412" s="106"/>
    </row>
    <row r="413" ht="18" customHeight="1">
      <c r="AP413" s="106"/>
    </row>
    <row r="414" ht="18" customHeight="1">
      <c r="AP414" s="106"/>
    </row>
    <row r="415" ht="18" customHeight="1">
      <c r="AP415" s="106"/>
    </row>
    <row r="416" ht="18" customHeight="1">
      <c r="AP416" s="106"/>
    </row>
    <row r="417" ht="18" customHeight="1">
      <c r="AP417" s="106"/>
    </row>
    <row r="418" ht="18" customHeight="1">
      <c r="AP418" s="106"/>
    </row>
    <row r="419" ht="18" customHeight="1">
      <c r="AP419" s="106"/>
    </row>
    <row r="420" ht="18" customHeight="1">
      <c r="AP420" s="106"/>
    </row>
    <row r="421" ht="18" customHeight="1">
      <c r="AP421" s="106"/>
    </row>
    <row r="422" ht="18" customHeight="1">
      <c r="AP422" s="106"/>
    </row>
    <row r="423" ht="18" customHeight="1">
      <c r="AP423" s="106"/>
    </row>
    <row r="424" ht="18" customHeight="1">
      <c r="AP424" s="106"/>
    </row>
    <row r="425" ht="18" customHeight="1">
      <c r="AP425" s="106"/>
    </row>
    <row r="426" ht="18" customHeight="1">
      <c r="AP426" s="106"/>
    </row>
    <row r="427" ht="18" customHeight="1">
      <c r="AP427" s="106"/>
    </row>
    <row r="428" ht="18" customHeight="1">
      <c r="AP428" s="106"/>
    </row>
    <row r="429" ht="18" customHeight="1">
      <c r="AP429" s="106"/>
    </row>
    <row r="430" ht="18" customHeight="1">
      <c r="AP430" s="106"/>
    </row>
    <row r="431" ht="18" customHeight="1">
      <c r="AP431" s="106"/>
    </row>
    <row r="432" ht="18" customHeight="1">
      <c r="AP432" s="106"/>
    </row>
    <row r="433" ht="18" customHeight="1">
      <c r="AP433" s="106"/>
    </row>
    <row r="434" ht="18" customHeight="1">
      <c r="AP434" s="106"/>
    </row>
    <row r="435" ht="18" customHeight="1">
      <c r="AP435" s="106"/>
    </row>
    <row r="436" ht="18" customHeight="1">
      <c r="AP436" s="106"/>
    </row>
    <row r="437" ht="18" customHeight="1">
      <c r="AP437" s="106"/>
    </row>
    <row r="438" ht="18" customHeight="1">
      <c r="AP438" s="106"/>
    </row>
    <row r="439" ht="18" customHeight="1">
      <c r="AP439" s="106"/>
    </row>
    <row r="440" ht="18" customHeight="1">
      <c r="AP440" s="106"/>
    </row>
    <row r="441" ht="18" customHeight="1">
      <c r="AP441" s="106"/>
    </row>
    <row r="442" ht="18" customHeight="1">
      <c r="AP442" s="106"/>
    </row>
    <row r="443" ht="18" customHeight="1">
      <c r="AP443" s="106"/>
    </row>
    <row r="444" ht="18" customHeight="1">
      <c r="AP444" s="106"/>
    </row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</sheetData>
  <sheetProtection/>
  <printOptions horizontalCentered="1" verticalCentered="1"/>
  <pageMargins left="0.25" right="0.25" top="1" bottom="1" header="0.5" footer="0.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M96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.75"/>
  <cols>
    <col min="1" max="1" width="8.77734375" style="7" customWidth="1"/>
    <col min="2" max="2" width="8.99609375" style="7" customWidth="1"/>
    <col min="3" max="3" width="8.4453125" style="7" customWidth="1"/>
    <col min="4" max="4" width="9.77734375" style="7" customWidth="1"/>
    <col min="5" max="5" width="8.4453125" style="7" customWidth="1"/>
    <col min="6" max="7" width="10.10546875" style="7" customWidth="1"/>
    <col min="8" max="8" width="8.5546875" style="7" customWidth="1"/>
    <col min="9" max="9" width="15.10546875" style="7" customWidth="1"/>
    <col min="10" max="10" width="13.88671875" style="7" bestFit="1" customWidth="1"/>
    <col min="11" max="11" width="40.10546875" style="7" bestFit="1" customWidth="1"/>
    <col min="12" max="32" width="12.77734375" style="7" customWidth="1"/>
    <col min="33" max="34" width="7.5546875" style="7" customWidth="1"/>
    <col min="35" max="35" width="7.77734375" style="7" customWidth="1"/>
    <col min="36" max="36" width="9.10546875" style="7" customWidth="1"/>
    <col min="37" max="37" width="15.21484375" style="7" customWidth="1"/>
    <col min="38" max="38" width="15.77734375" style="7" customWidth="1"/>
    <col min="39" max="39" width="7.99609375" style="7" customWidth="1"/>
    <col min="40" max="40" width="8.77734375" style="7" customWidth="1"/>
    <col min="41" max="41" width="2.6640625" style="7" customWidth="1"/>
    <col min="42" max="42" width="41.21484375" style="7" customWidth="1"/>
    <col min="43" max="43" width="7.5546875" style="7" customWidth="1"/>
    <col min="44" max="46" width="8.77734375" style="7" customWidth="1"/>
    <col min="47" max="47" width="15.77734375" style="7" customWidth="1"/>
    <col min="48" max="48" width="13.5546875" style="7" customWidth="1"/>
    <col min="49" max="49" width="9.5546875" style="7" customWidth="1"/>
    <col min="50" max="51" width="8.77734375" style="7" customWidth="1"/>
    <col min="52" max="52" width="13.10546875" style="7" customWidth="1"/>
    <col min="53" max="53" width="13.77734375" style="7" customWidth="1"/>
    <col min="54" max="54" width="11.77734375" style="7" customWidth="1"/>
    <col min="55" max="56" width="12.4453125" style="7" customWidth="1"/>
    <col min="57" max="57" width="13.99609375" style="7" customWidth="1"/>
    <col min="58" max="58" width="8.77734375" style="7" customWidth="1"/>
    <col min="59" max="60" width="12.4453125" style="7" customWidth="1"/>
    <col min="61" max="61" width="13.99609375" style="7" customWidth="1"/>
    <col min="62" max="16384" width="8.77734375" style="7" customWidth="1"/>
  </cols>
  <sheetData>
    <row r="1" spans="1:44" s="126" customFormat="1" ht="26.25">
      <c r="A1" s="198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</row>
    <row r="2" spans="1:44" s="126" customFormat="1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</row>
    <row r="3" spans="1:44" s="126" customFormat="1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</row>
    <row r="4" spans="1:44" s="126" customFormat="1" ht="1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2:44" s="126" customFormat="1" ht="15.75">
      <c r="B5" s="127"/>
      <c r="C5" s="127"/>
      <c r="D5" s="127"/>
      <c r="E5" s="128"/>
      <c r="F5" s="128"/>
      <c r="G5" s="128"/>
      <c r="H5" s="128"/>
      <c r="I5" s="181"/>
      <c r="J5" s="167" t="s">
        <v>12</v>
      </c>
      <c r="K5" s="168"/>
      <c r="L5" s="162"/>
      <c r="M5" s="162"/>
      <c r="N5" s="162"/>
      <c r="O5" s="162"/>
      <c r="P5" s="162"/>
      <c r="Q5" s="162"/>
      <c r="R5" s="161"/>
      <c r="S5" s="162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</row>
    <row r="6" spans="2:44" s="126" customFormat="1" ht="15">
      <c r="B6" s="128"/>
      <c r="C6" s="128"/>
      <c r="D6" s="128"/>
      <c r="E6" s="128"/>
      <c r="F6" s="128"/>
      <c r="G6" s="128"/>
      <c r="H6" s="128"/>
      <c r="I6" s="181"/>
      <c r="J6" s="166" t="s">
        <v>115</v>
      </c>
      <c r="K6" s="112"/>
      <c r="L6" s="111">
        <v>1</v>
      </c>
      <c r="M6" s="111">
        <v>2</v>
      </c>
      <c r="N6" s="111">
        <v>3</v>
      </c>
      <c r="O6" s="111">
        <v>4</v>
      </c>
      <c r="P6" s="164">
        <v>5</v>
      </c>
      <c r="Q6" s="164">
        <v>6</v>
      </c>
      <c r="R6" s="164">
        <v>7</v>
      </c>
      <c r="S6" s="164">
        <v>8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</row>
    <row r="7" spans="2:44" s="126" customFormat="1" ht="15">
      <c r="B7" s="129"/>
      <c r="C7" s="129"/>
      <c r="D7" s="129"/>
      <c r="E7" s="129"/>
      <c r="F7" s="129"/>
      <c r="G7" s="128"/>
      <c r="H7" s="128"/>
      <c r="I7" s="181"/>
      <c r="J7" s="166" t="s">
        <v>119</v>
      </c>
      <c r="K7" s="165"/>
      <c r="L7" s="160">
        <f>IF('Inputs - Equipment'!D11="","",IF('Inputs - Equipment'!D27="Water Cooled",2,IF('Inputs - Equipment'!D27="Air Cooled",1,"")))</f>
        <v>2</v>
      </c>
      <c r="M7" s="160">
        <f>IF('Inputs - Equipment'!E11="","",IF('Inputs - Equipment'!E27="Water Cooled",2,IF('Inputs - Equipment'!E27="Air Cooled",1,"")))</f>
        <v>2</v>
      </c>
      <c r="N7" s="160">
        <f>IF('Inputs - Equipment'!F11="","",IF('Inputs - Equipment'!F27="Water Cooled",2,IF('Inputs - Equipment'!F27="Air Cooled",1,"")))</f>
      </c>
      <c r="O7" s="160">
        <f>IF('Inputs - Equipment'!G11="","",IF('Inputs - Equipment'!G27="Water Cooled",2,IF('Inputs - Equipment'!G27="Air Cooled",1,"")))</f>
      </c>
      <c r="P7" s="160">
        <f>IF('Inputs - Equipment'!H11="","",IF('Inputs - Equipment'!H27="Water Cooled",2,IF('Inputs - Equipment'!H27="Air Cooled",1,"")))</f>
      </c>
      <c r="Q7" s="160">
        <f>IF('Inputs - Equipment'!I11="","",IF('Inputs - Equipment'!I27="Water Cooled",2,IF('Inputs - Equipment'!I27="Air Cooled",1,"")))</f>
      </c>
      <c r="R7" s="160">
        <f>IF('Inputs - Equipment'!J11="","",IF('Inputs - Equipment'!J27="Water Cooled",2,IF('Inputs - Equipment'!J27="Air Cooled",1,"")))</f>
      </c>
      <c r="S7" s="160">
        <f>IF('Inputs - Equipment'!K11="","",IF('Inputs - Equipment'!K27="Water Cooled",2,IF('Inputs - Equipment'!K27="Air Cooled",1,"")))</f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</row>
    <row r="8" spans="2:44" s="126" customFormat="1" ht="15">
      <c r="B8" s="129"/>
      <c r="C8" s="129"/>
      <c r="D8" s="129"/>
      <c r="E8" s="129"/>
      <c r="F8" s="129"/>
      <c r="G8" s="129"/>
      <c r="H8" s="129"/>
      <c r="I8" s="181"/>
      <c r="J8" s="166" t="s">
        <v>119</v>
      </c>
      <c r="K8" s="165"/>
      <c r="L8" s="160" t="str">
        <f>IF(L7="","",IF(L7=1,"Air-Cooled","Water-Cooled"))</f>
        <v>Water-Cooled</v>
      </c>
      <c r="M8" s="160" t="str">
        <f aca="true" t="shared" si="0" ref="M8:S8">IF(M7="","",IF(M7=1,"Air-Cooled","Water-Cooled"))</f>
        <v>Water-Cooled</v>
      </c>
      <c r="N8" s="160">
        <f t="shared" si="0"/>
      </c>
      <c r="O8" s="160">
        <f t="shared" si="0"/>
      </c>
      <c r="P8" s="160">
        <f t="shared" si="0"/>
      </c>
      <c r="Q8" s="160">
        <f t="shared" si="0"/>
      </c>
      <c r="R8" s="160">
        <f t="shared" si="0"/>
      </c>
      <c r="S8" s="160">
        <f t="shared" si="0"/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2:44" s="126" customFormat="1" ht="15">
      <c r="B9" s="128"/>
      <c r="C9" s="128"/>
      <c r="D9" s="128"/>
      <c r="E9" s="128"/>
      <c r="F9" s="128"/>
      <c r="G9" s="128"/>
      <c r="H9" s="128"/>
      <c r="I9" s="181"/>
      <c r="J9" s="163" t="s">
        <v>118</v>
      </c>
      <c r="K9" s="111" t="s">
        <v>100</v>
      </c>
      <c r="L9" s="169">
        <f>IF('Inputs - Equipment'!D11=0,"",'Inputs - Equipment'!D15)</f>
        <v>0</v>
      </c>
      <c r="M9" s="169">
        <f>IF('Inputs - Equipment'!E11=0,"",'Inputs - Equipment'!E15)</f>
        <v>0</v>
      </c>
      <c r="N9" s="169">
        <f>IF('Inputs - Equipment'!F11=0,"",'Inputs - Equipment'!F15)</f>
      </c>
      <c r="O9" s="169">
        <f>IF('Inputs - Equipment'!G11=0,"",'Inputs - Equipment'!G15)</f>
      </c>
      <c r="P9" s="169">
        <f>IF('Inputs - Equipment'!H11=0,"",'Inputs - Equipment'!H15)</f>
      </c>
      <c r="Q9" s="169">
        <f>IF('Inputs - Equipment'!I11=0,"",'Inputs - Equipment'!I15)</f>
      </c>
      <c r="R9" s="169">
        <f>IF('Inputs - Equipment'!J11=0,"",'Inputs - Equipment'!J15)</f>
      </c>
      <c r="S9" s="169">
        <f>IF('Inputs - Equipment'!K11=0,"",'Inputs - Equipment'!K15)</f>
      </c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</row>
    <row r="10" spans="2:44" s="126" customFormat="1" ht="15" customHeight="1">
      <c r="B10" s="128"/>
      <c r="C10" s="128"/>
      <c r="D10" s="128"/>
      <c r="E10" s="128"/>
      <c r="F10" s="128"/>
      <c r="G10" s="128"/>
      <c r="H10" s="128"/>
      <c r="I10" s="181"/>
      <c r="J10" s="163" t="s">
        <v>118</v>
      </c>
      <c r="K10" s="111" t="s">
        <v>117</v>
      </c>
      <c r="L10" s="25">
        <f>IF('Inputs - Equipment'!D11=0,"",'Inputs - Equipment'!D16)</f>
        <v>0</v>
      </c>
      <c r="M10" s="25">
        <f>IF('Inputs - Equipment'!E11=0,"",'Inputs - Equipment'!E16)</f>
        <v>0</v>
      </c>
      <c r="N10" s="25">
        <f>IF('Inputs - Equipment'!F11=0,"",'Inputs - Equipment'!F16)</f>
      </c>
      <c r="O10" s="25">
        <f>IF('Inputs - Equipment'!G11=0,"",'Inputs - Equipment'!G16)</f>
      </c>
      <c r="P10" s="25">
        <f>IF('Inputs - Equipment'!H11=0,"",'Inputs - Equipment'!H16)</f>
      </c>
      <c r="Q10" s="25">
        <f>IF('Inputs - Equipment'!I11=0,"",'Inputs - Equipment'!I16)</f>
      </c>
      <c r="R10" s="25">
        <f>IF('Inputs - Equipment'!J11=0,"",'Inputs - Equipment'!J16)</f>
      </c>
      <c r="S10" s="25">
        <f>IF('Inputs - Equipment'!K11=0,"",'Inputs - Equipment'!K16)</f>
      </c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2:44" s="126" customFormat="1" ht="15" customHeight="1">
      <c r="B11" s="128"/>
      <c r="C11" s="128"/>
      <c r="D11" s="128"/>
      <c r="E11" s="128"/>
      <c r="F11" s="128"/>
      <c r="G11" s="128"/>
      <c r="H11" s="128"/>
      <c r="I11" s="181"/>
      <c r="J11" s="170" t="s">
        <v>116</v>
      </c>
      <c r="K11" s="112" t="s">
        <v>27</v>
      </c>
      <c r="L11" s="171">
        <f>_xlfn.IFERROR(IF('Inputs - Equipment'!D11="","",L9*0.746/L10),0)</f>
        <v>0</v>
      </c>
      <c r="M11" s="171">
        <f>_xlfn.IFERROR(IF('Inputs - Equipment'!E11="","",M9*0.746/M10),0)</f>
        <v>0</v>
      </c>
      <c r="N11" s="171">
        <f>_xlfn.IFERROR(IF('Inputs - Equipment'!F11="","",N9*0.746/N10),0)</f>
      </c>
      <c r="O11" s="171">
        <f>_xlfn.IFERROR(IF('Inputs - Equipment'!G11="","",O9*0.746/O10),0)</f>
      </c>
      <c r="P11" s="171">
        <f>_xlfn.IFERROR(IF('Inputs - Equipment'!H11="","",P9*0.746/P10),0)</f>
      </c>
      <c r="Q11" s="171">
        <f>_xlfn.IFERROR(IF('Inputs - Equipment'!I11="","",Q9*0.746/Q10),0)</f>
      </c>
      <c r="R11" s="171">
        <f>_xlfn.IFERROR(IF('Inputs - Equipment'!J11="","",R9*0.746/R10),0)</f>
      </c>
      <c r="S11" s="171">
        <f>_xlfn.IFERROR(IF('Inputs - Equipment'!K11="","",S9*0.746/S10),0)</f>
      </c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2:44" s="126" customFormat="1" ht="15.75">
      <c r="B12" s="129"/>
      <c r="C12" s="129"/>
      <c r="D12" s="129"/>
      <c r="E12" s="130"/>
      <c r="F12" s="130"/>
      <c r="G12" s="130"/>
      <c r="H12" s="130"/>
      <c r="I12" s="181"/>
      <c r="J12" s="172" t="s">
        <v>129</v>
      </c>
      <c r="K12" s="173"/>
      <c r="L12" s="173"/>
      <c r="M12" s="173"/>
      <c r="N12" s="173"/>
      <c r="O12" s="173"/>
      <c r="P12" s="173"/>
      <c r="Q12" s="173"/>
      <c r="R12" s="173"/>
      <c r="S12" s="174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2:44" s="126" customFormat="1" ht="15">
      <c r="B13" s="131" t="s">
        <v>94</v>
      </c>
      <c r="C13" s="130"/>
      <c r="D13" s="130"/>
      <c r="E13" s="130"/>
      <c r="F13" s="130"/>
      <c r="G13" s="130"/>
      <c r="H13" s="130"/>
      <c r="I13" s="181"/>
      <c r="J13" s="175"/>
      <c r="K13" s="176" t="s">
        <v>104</v>
      </c>
      <c r="L13" s="171">
        <f>IF('Inputs - Equipment'!D11="","",IF(L7=1,'Inputs - Equipment'!D17-L11,'Inputs - Equipment'!D17))</f>
        <v>49</v>
      </c>
      <c r="M13" s="171">
        <f>IF('Inputs - Equipment'!E11="","",IF(M7=1,'Inputs - Equipment'!E17-M11,'Inputs - Equipment'!E17))</f>
        <v>0</v>
      </c>
      <c r="N13" s="171">
        <f>IF('Inputs - Equipment'!F11="","",IF(N7=1,'Inputs - Equipment'!F17-N11,'Inputs - Equipment'!F17))</f>
      </c>
      <c r="O13" s="171">
        <f>IF('Inputs - Equipment'!G11="","",IF(O7=1,'Inputs - Equipment'!G17-O11,'Inputs - Equipment'!G17))</f>
      </c>
      <c r="P13" s="171">
        <f>IF('Inputs - Equipment'!H11="","",IF(P7=1,'Inputs - Equipment'!H17-P11,'Inputs - Equipment'!H17))</f>
      </c>
      <c r="Q13" s="171">
        <f>IF('Inputs - Equipment'!I11="","",IF(Q7=1,'Inputs - Equipment'!I17-Q11,'Inputs - Equipment'!I17))</f>
      </c>
      <c r="R13" s="171">
        <f>IF('Inputs - Equipment'!J11="","",IF(R7=1,'Inputs - Equipment'!J17-R11,'Inputs - Equipment'!J17))</f>
      </c>
      <c r="S13" s="171">
        <f>IF('Inputs - Equipment'!K11="","",IF(S7=1,'Inputs - Equipment'!K17-S11,'Inputs - Equipment'!K17))</f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spans="2:44" s="126" customFormat="1" ht="15">
      <c r="B14" s="131" t="s">
        <v>64</v>
      </c>
      <c r="C14" s="130"/>
      <c r="D14" s="130"/>
      <c r="E14" s="130"/>
      <c r="F14" s="130"/>
      <c r="G14" s="130"/>
      <c r="H14" s="130"/>
      <c r="I14" s="181"/>
      <c r="J14" s="177"/>
      <c r="K14" s="178" t="s">
        <v>105</v>
      </c>
      <c r="L14" s="171">
        <f>IF('Inputs - Equipment'!D11="","",IF(L7=1,'Inputs - Equipment'!D18-L11,'Inputs - Equipment'!D18))</f>
        <v>200.5</v>
      </c>
      <c r="M14" s="171">
        <f>IF('Inputs - Equipment'!E11="","",IF(M7=1,'Inputs - Equipment'!E18-M11,'Inputs - Equipment'!E18))</f>
        <v>331</v>
      </c>
      <c r="N14" s="171">
        <f>IF('Inputs - Equipment'!F11="","",IF(N7=1,'Inputs - Equipment'!F18-N11,'Inputs - Equipment'!F18))</f>
      </c>
      <c r="O14" s="171">
        <f>IF('Inputs - Equipment'!G11="","",IF(O7=1,'Inputs - Equipment'!G18-O11,'Inputs - Equipment'!G18))</f>
      </c>
      <c r="P14" s="171">
        <f>IF('Inputs - Equipment'!H11="","",IF(P7=1,'Inputs - Equipment'!H18-P11,'Inputs - Equipment'!H18))</f>
      </c>
      <c r="Q14" s="171">
        <f>IF('Inputs - Equipment'!I11="","",IF(Q7=1,'Inputs - Equipment'!I18-Q11,'Inputs - Equipment'!I18))</f>
      </c>
      <c r="R14" s="171">
        <f>IF('Inputs - Equipment'!J11="","",IF(R7=1,'Inputs - Equipment'!J18-R11,'Inputs - Equipment'!J18))</f>
      </c>
      <c r="S14" s="171">
        <f>IF('Inputs - Equipment'!K11="","",IF(S7=1,'Inputs - Equipment'!K18-S11,'Inputs - Equipment'!K18))</f>
      </c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</row>
    <row r="15" spans="2:44" s="126" customFormat="1" ht="15">
      <c r="B15" s="130"/>
      <c r="C15" s="130"/>
      <c r="D15" s="130"/>
      <c r="E15" s="130"/>
      <c r="F15" s="130"/>
      <c r="G15" s="130"/>
      <c r="H15" s="130"/>
      <c r="I15" s="181"/>
      <c r="J15" s="177"/>
      <c r="K15" s="178" t="s">
        <v>162</v>
      </c>
      <c r="L15" s="179">
        <f>IF('Inputs - Equipment'!D11="","",L14*(1-('Inputs - Equipment'!D12-'Inputs - Equipment'!D24)/2/100))</f>
        <v>185.4625</v>
      </c>
      <c r="M15" s="179">
        <f>IF('Inputs - Equipment'!E11="","",M14*(1-('Inputs - Equipment'!E12-'Inputs - Equipment'!E24)/2/100))</f>
        <v>322.72499999999997</v>
      </c>
      <c r="N15" s="179">
        <f>IF('Inputs - Equipment'!F11="","",N14*(1-('Inputs - Equipment'!F12-'Inputs - Equipment'!F24)/2/100))</f>
      </c>
      <c r="O15" s="179">
        <f>IF('Inputs - Equipment'!G11="","",O14*(1-('Inputs - Equipment'!G12-'Inputs - Equipment'!G24)/2/100))</f>
      </c>
      <c r="P15" s="179">
        <f>IF('Inputs - Equipment'!H11="","",P14*(1-('Inputs - Equipment'!H12-'Inputs - Equipment'!H24)/2/100))</f>
      </c>
      <c r="Q15" s="179">
        <f>IF('Inputs - Equipment'!I11="","",Q14*(1-('Inputs - Equipment'!I12-'Inputs - Equipment'!I24)/2/100))</f>
      </c>
      <c r="R15" s="179">
        <f>IF('Inputs - Equipment'!J11="","",R14*(1-('Inputs - Equipment'!J12-'Inputs - Equipment'!J24)/2/100))</f>
      </c>
      <c r="S15" s="179">
        <f>IF('Inputs - Equipment'!K11="","",S14*(1-('Inputs - Equipment'!K12-'Inputs - Equipment'!K24)/2/100))</f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</row>
    <row r="16" spans="2:44" s="126" customFormat="1" ht="21.75" customHeight="1">
      <c r="B16" s="132" t="s">
        <v>65</v>
      </c>
      <c r="C16" s="133"/>
      <c r="D16" s="133"/>
      <c r="E16" s="133"/>
      <c r="F16" s="133"/>
      <c r="G16" s="133"/>
      <c r="H16" s="133"/>
      <c r="I16" s="181"/>
      <c r="J16" s="175"/>
      <c r="K16" s="180" t="s">
        <v>120</v>
      </c>
      <c r="L16" s="13">
        <f>IF('Inputs - Equipment'!D17=0,0,IF('Inputs - Equipment'!D11="","",(L13/L15)*('Inputs - Equipment'!D21/('Inputs - Equipment'!D17/'Inputs - Equipment'!D18))))</f>
        <v>0.2642043539799151</v>
      </c>
      <c r="M16" s="13">
        <f>IF('Inputs - Equipment'!E17=0,0,IF('Inputs - Equipment'!E11="","",(M13/M15)*('Inputs - Equipment'!E21/('Inputs - Equipment'!E17/'Inputs - Equipment'!E18))))</f>
        <v>0</v>
      </c>
      <c r="N16" s="13">
        <f>IF('Inputs - Equipment'!F17=0,0,IF('Inputs - Equipment'!F11="","",(N13/N15)*('Inputs - Equipment'!F21/('Inputs - Equipment'!F17/'Inputs - Equipment'!F18))))</f>
        <v>0</v>
      </c>
      <c r="O16" s="13">
        <f>IF('Inputs - Equipment'!G17=0,0,IF('Inputs - Equipment'!G11="","",(O13/O15)*('Inputs - Equipment'!G21/('Inputs - Equipment'!G17/'Inputs - Equipment'!G18))))</f>
        <v>0</v>
      </c>
      <c r="P16" s="13">
        <f>IF('Inputs - Equipment'!H17=0,0,IF('Inputs - Equipment'!H11="","",(P13/P15)*('Inputs - Equipment'!H21/('Inputs - Equipment'!H17/'Inputs - Equipment'!H18))))</f>
        <v>0</v>
      </c>
      <c r="Q16" s="13">
        <f>IF('Inputs - Equipment'!I17=0,0,IF('Inputs - Equipment'!I11="","",(Q13/Q15)*('Inputs - Equipment'!I21/('Inputs - Equipment'!I17/'Inputs - Equipment'!I18))))</f>
        <v>0</v>
      </c>
      <c r="R16" s="13">
        <f>IF('Inputs - Equipment'!J17=0,0,IF('Inputs - Equipment'!J11="","",(R13/R15)*('Inputs - Equipment'!J21/('Inputs - Equipment'!J17/'Inputs - Equipment'!J18))))</f>
        <v>0</v>
      </c>
      <c r="S16" s="13">
        <f>IF('Inputs - Equipment'!K17=0,0,IF('Inputs - Equipment'!K11="","",(S13/S15)*('Inputs - Equipment'!K21/('Inputs - Equipment'!K17/'Inputs - Equipment'!K18))))</f>
        <v>0</v>
      </c>
      <c r="T16"/>
      <c r="U16"/>
      <c r="V16"/>
      <c r="W16"/>
      <c r="X16"/>
      <c r="Y16"/>
      <c r="Z16"/>
      <c r="AA16"/>
      <c r="AB16"/>
      <c r="AC16"/>
      <c r="AD16"/>
      <c r="AE16"/>
      <c r="AF16" s="83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</row>
    <row r="17" spans="2:44" s="126" customFormat="1" ht="17.25" customHeight="1">
      <c r="B17" s="134">
        <v>1</v>
      </c>
      <c r="C17" s="134">
        <v>2</v>
      </c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81"/>
      <c r="J17" s="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</row>
    <row r="18" spans="2:44" s="126" customFormat="1" ht="17.25" customHeight="1">
      <c r="B18" s="135" t="s">
        <v>56</v>
      </c>
      <c r="C18" s="136" t="s">
        <v>57</v>
      </c>
      <c r="D18" s="137"/>
      <c r="E18" s="137"/>
      <c r="F18" s="137"/>
      <c r="G18" s="137"/>
      <c r="H18" s="137"/>
      <c r="I18" s="181"/>
      <c r="J18" s="9"/>
      <c r="K18" s="56" t="s">
        <v>93</v>
      </c>
      <c r="L18" s="18"/>
      <c r="M18" s="18"/>
      <c r="N18" s="18"/>
      <c r="O18" s="18"/>
      <c r="P18" s="18"/>
      <c r="Q18" s="18"/>
      <c r="R18" s="18"/>
      <c r="S18" s="18"/>
      <c r="T18" s="1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</row>
    <row r="19" spans="2:44" s="126" customFormat="1" ht="17.25" customHeight="1" thickBot="1">
      <c r="B19" s="138"/>
      <c r="C19" s="138" t="s">
        <v>58</v>
      </c>
      <c r="D19" s="138" t="s">
        <v>59</v>
      </c>
      <c r="E19" s="138" t="s">
        <v>60</v>
      </c>
      <c r="F19" s="138" t="s">
        <v>61</v>
      </c>
      <c r="G19" s="138" t="s">
        <v>62</v>
      </c>
      <c r="H19" s="139" t="s">
        <v>63</v>
      </c>
      <c r="I19" s="181"/>
      <c r="J19" s="9"/>
      <c r="K19" s="28"/>
      <c r="L19" s="18"/>
      <c r="M19" s="18"/>
      <c r="N19" s="18"/>
      <c r="O19" s="18"/>
      <c r="P19" s="18"/>
      <c r="Q19" s="9"/>
      <c r="R19" s="9"/>
      <c r="S19" s="1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</row>
    <row r="20" spans="2:44" s="126" customFormat="1" ht="16.5" thickBot="1">
      <c r="B20" s="140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81"/>
      <c r="J20" s="65"/>
      <c r="K20" s="219" t="s">
        <v>166</v>
      </c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</row>
    <row r="21" spans="2:44" s="126" customFormat="1" ht="15">
      <c r="B21" s="140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81"/>
      <c r="J21" s="66"/>
      <c r="K21" s="24"/>
      <c r="L21" s="24"/>
      <c r="M21" s="24"/>
      <c r="N21" s="21"/>
      <c r="O21" s="21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67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</row>
    <row r="22" spans="2:44" s="126" customFormat="1" ht="15">
      <c r="B22" s="140">
        <v>0.01</v>
      </c>
      <c r="C22" s="141">
        <v>0.040586640934683685</v>
      </c>
      <c r="D22" s="141">
        <v>0.044759574610442346</v>
      </c>
      <c r="E22" s="141">
        <v>0.06813580954519405</v>
      </c>
      <c r="F22" s="141">
        <v>0.09602590703374195</v>
      </c>
      <c r="G22" s="141">
        <v>0.12679906027294227</v>
      </c>
      <c r="H22" s="141">
        <v>0.15535890369396485</v>
      </c>
      <c r="I22" s="181"/>
      <c r="J22" s="66"/>
      <c r="K22" s="15" t="s">
        <v>28</v>
      </c>
      <c r="L22" s="23">
        <f>'Inputs - Equipment'!D25</f>
        <v>2900</v>
      </c>
      <c r="M22" s="31">
        <v>1</v>
      </c>
      <c r="N22" s="32"/>
      <c r="O22" s="84"/>
      <c r="P22" s="46" t="s">
        <v>87</v>
      </c>
      <c r="Q22" s="35">
        <f>L22/L23</f>
        <v>2.710280373831776</v>
      </c>
      <c r="R22" s="21"/>
      <c r="S22" s="82"/>
      <c r="T22" s="84"/>
      <c r="U22" s="84"/>
      <c r="V22" s="36" t="s">
        <v>34</v>
      </c>
      <c r="W22" s="35">
        <v>6</v>
      </c>
      <c r="X22" s="21"/>
      <c r="Y22" s="21"/>
      <c r="Z22" s="24"/>
      <c r="AA22" s="24"/>
      <c r="AB22" s="24"/>
      <c r="AC22" s="24"/>
      <c r="AD22" s="24"/>
      <c r="AE22" s="24"/>
      <c r="AF22" s="67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2:44" s="126" customFormat="1" ht="15.75">
      <c r="B23" s="140">
        <v>0.02</v>
      </c>
      <c r="C23" s="141">
        <v>0.08117328186936737</v>
      </c>
      <c r="D23" s="141">
        <v>0.08951914922088469</v>
      </c>
      <c r="E23" s="141">
        <v>0.1362716190903881</v>
      </c>
      <c r="F23" s="141">
        <v>0.1920518140674839</v>
      </c>
      <c r="G23" s="141">
        <v>0.25359812054588454</v>
      </c>
      <c r="H23" s="141">
        <v>0.3107178073879297</v>
      </c>
      <c r="I23" s="181"/>
      <c r="J23" s="203"/>
      <c r="K23" s="37" t="s">
        <v>29</v>
      </c>
      <c r="L23" s="23">
        <f>Comp1Test</f>
        <v>1070</v>
      </c>
      <c r="M23" s="31">
        <v>2</v>
      </c>
      <c r="N23" s="32"/>
      <c r="O23" s="33"/>
      <c r="P23" s="46" t="s">
        <v>86</v>
      </c>
      <c r="Q23" s="38">
        <f>L22/7.481</f>
        <v>387.64871006549924</v>
      </c>
      <c r="R23" s="24"/>
      <c r="S23" s="32"/>
      <c r="T23" s="33"/>
      <c r="U23" s="33"/>
      <c r="V23" s="36" t="s">
        <v>35</v>
      </c>
      <c r="W23" s="39">
        <f>(L24-L25)/400+1</f>
        <v>1.025</v>
      </c>
      <c r="X23" s="24"/>
      <c r="Y23" s="24"/>
      <c r="Z23" s="24"/>
      <c r="AA23" s="24"/>
      <c r="AB23" s="24"/>
      <c r="AC23" s="24"/>
      <c r="AD23" s="24"/>
      <c r="AE23" s="24"/>
      <c r="AF23" s="67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</row>
    <row r="24" spans="2:44" s="126" customFormat="1" ht="15.75">
      <c r="B24" s="140">
        <v>0.03</v>
      </c>
      <c r="C24" s="141">
        <v>0.12175992280405105</v>
      </c>
      <c r="D24" s="141">
        <v>0.13427872383132705</v>
      </c>
      <c r="E24" s="141">
        <v>0.20440742863558217</v>
      </c>
      <c r="F24" s="141">
        <v>0.28807772110122587</v>
      </c>
      <c r="G24" s="141">
        <v>0.3803971808188268</v>
      </c>
      <c r="H24" s="141">
        <v>0.4660767110818946</v>
      </c>
      <c r="I24" s="181"/>
      <c r="J24" s="203"/>
      <c r="K24" s="37" t="s">
        <v>30</v>
      </c>
      <c r="L24" s="23">
        <f>'Inputs - Equipment'!D23</f>
        <v>115</v>
      </c>
      <c r="M24" s="31">
        <v>3</v>
      </c>
      <c r="N24" s="85"/>
      <c r="O24" s="33"/>
      <c r="P24" s="46" t="s">
        <v>95</v>
      </c>
      <c r="Q24" s="35">
        <v>14.7</v>
      </c>
      <c r="R24" s="24"/>
      <c r="S24" s="32"/>
      <c r="T24" s="33"/>
      <c r="U24" s="33"/>
      <c r="V24" s="36" t="s">
        <v>36</v>
      </c>
      <c r="W24" s="35">
        <f>L26+((1-L26)*Q28*(1-EXP(-Q26/Q28)))/Q26</f>
        <v>0.44852835516782874</v>
      </c>
      <c r="X24" s="24"/>
      <c r="Y24" s="24"/>
      <c r="Z24" s="24"/>
      <c r="AA24" s="24"/>
      <c r="AB24" s="24"/>
      <c r="AC24" s="24"/>
      <c r="AD24" s="24"/>
      <c r="AE24" s="24"/>
      <c r="AF24" s="67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</row>
    <row r="25" spans="2:44" s="126" customFormat="1" ht="15.75">
      <c r="B25" s="140">
        <v>0.04</v>
      </c>
      <c r="C25" s="141">
        <v>0.16234656373873474</v>
      </c>
      <c r="D25" s="141">
        <v>0.17903829844176938</v>
      </c>
      <c r="E25" s="141">
        <v>0.2725432381807762</v>
      </c>
      <c r="F25" s="141">
        <v>0.3841036281349678</v>
      </c>
      <c r="G25" s="141">
        <v>0.5071962410917691</v>
      </c>
      <c r="H25" s="141">
        <v>0.6214356147758594</v>
      </c>
      <c r="I25" s="181"/>
      <c r="J25" s="203"/>
      <c r="K25" s="37" t="s">
        <v>31</v>
      </c>
      <c r="L25" s="23">
        <f>'Inputs - Equipment'!D22</f>
        <v>105</v>
      </c>
      <c r="M25" s="40">
        <v>4</v>
      </c>
      <c r="N25" s="86"/>
      <c r="O25" s="42"/>
      <c r="P25" s="34" t="s">
        <v>96</v>
      </c>
      <c r="Q25" s="35">
        <v>0</v>
      </c>
      <c r="R25" s="24"/>
      <c r="S25" s="41"/>
      <c r="T25" s="42"/>
      <c r="U25" s="42"/>
      <c r="V25" s="37" t="s">
        <v>37</v>
      </c>
      <c r="W25" s="35">
        <f>(1+L26)/2</f>
        <v>0.6321021769899575</v>
      </c>
      <c r="X25" s="24"/>
      <c r="Y25" s="24"/>
      <c r="Z25" s="24"/>
      <c r="AA25" s="24"/>
      <c r="AB25" s="24"/>
      <c r="AC25" s="24"/>
      <c r="AD25" s="24"/>
      <c r="AE25" s="24"/>
      <c r="AF25" s="67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</row>
    <row r="26" spans="2:44" s="126" customFormat="1" ht="15.75">
      <c r="B26" s="140">
        <v>0.05</v>
      </c>
      <c r="C26" s="141">
        <v>0.20293320467341844</v>
      </c>
      <c r="D26" s="141">
        <v>0.22379787305221174</v>
      </c>
      <c r="E26" s="141">
        <v>0.34067904772597024</v>
      </c>
      <c r="F26" s="141">
        <v>0.4801295351687097</v>
      </c>
      <c r="G26" s="141">
        <v>0.6339953013647114</v>
      </c>
      <c r="H26" s="141">
        <v>0.7767945184698244</v>
      </c>
      <c r="I26" s="181"/>
      <c r="J26" s="203"/>
      <c r="K26" s="37" t="s">
        <v>38</v>
      </c>
      <c r="L26" s="197">
        <f>'background calcs'!L16</f>
        <v>0.2642043539799151</v>
      </c>
      <c r="M26" s="31">
        <v>5</v>
      </c>
      <c r="N26" s="43"/>
      <c r="O26" s="44"/>
      <c r="P26" s="45" t="s">
        <v>32</v>
      </c>
      <c r="Q26" s="35">
        <v>45</v>
      </c>
      <c r="R26" s="24"/>
      <c r="S26" s="43"/>
      <c r="T26" s="44"/>
      <c r="U26" s="44"/>
      <c r="V26" s="45" t="s">
        <v>39</v>
      </c>
      <c r="W26" s="35">
        <v>0.7</v>
      </c>
      <c r="X26" s="24"/>
      <c r="Y26" s="24"/>
      <c r="Z26" s="24"/>
      <c r="AA26" s="24"/>
      <c r="AB26" s="24"/>
      <c r="AC26" s="24"/>
      <c r="AD26" s="24"/>
      <c r="AE26" s="24"/>
      <c r="AF26" s="67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</row>
    <row r="27" spans="2:44" s="126" customFormat="1" ht="15.75">
      <c r="B27" s="140">
        <v>0.07</v>
      </c>
      <c r="C27" s="141">
        <v>0.2759891583558491</v>
      </c>
      <c r="D27" s="141">
        <v>0.3011098655611576</v>
      </c>
      <c r="E27" s="141">
        <v>0.4248468124582688</v>
      </c>
      <c r="F27" s="141">
        <v>0.5681532832829732</v>
      </c>
      <c r="G27" s="141">
        <v>0.6984011732493804</v>
      </c>
      <c r="H27" s="141">
        <v>0.8211827766681</v>
      </c>
      <c r="I27" s="181"/>
      <c r="J27" s="203"/>
      <c r="K27" s="34" t="s">
        <v>89</v>
      </c>
      <c r="L27" s="196">
        <f>'Inputs - Equipment'!D14</f>
        <v>0.941</v>
      </c>
      <c r="M27" s="31">
        <v>6</v>
      </c>
      <c r="N27" s="43"/>
      <c r="O27" s="44"/>
      <c r="P27" s="47" t="s">
        <v>97</v>
      </c>
      <c r="Q27" s="35">
        <v>0.02</v>
      </c>
      <c r="R27" s="24"/>
      <c r="S27" s="43"/>
      <c r="T27" s="44"/>
      <c r="U27" s="44"/>
      <c r="V27" s="47" t="s">
        <v>40</v>
      </c>
      <c r="W27" s="35">
        <v>0.5</v>
      </c>
      <c r="X27" s="24"/>
      <c r="Y27" s="24"/>
      <c r="Z27" s="24"/>
      <c r="AA27" s="24"/>
      <c r="AB27" s="24"/>
      <c r="AC27" s="24"/>
      <c r="AD27" s="24"/>
      <c r="AE27" s="24"/>
      <c r="AF27" s="67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</row>
    <row r="28" spans="2:44" s="126" customFormat="1" ht="15.75">
      <c r="B28" s="140">
        <v>0.12</v>
      </c>
      <c r="C28" s="141">
        <v>0.4342770580011155</v>
      </c>
      <c r="D28" s="141">
        <v>0.4740445856469577</v>
      </c>
      <c r="E28" s="141">
        <v>0.6112182915083584</v>
      </c>
      <c r="F28" s="141">
        <v>0.7381991603218913</v>
      </c>
      <c r="G28" s="141">
        <v>0.8252002335223226</v>
      </c>
      <c r="H28" s="141">
        <v>0.9079416449647297</v>
      </c>
      <c r="I28" s="181"/>
      <c r="J28" s="203"/>
      <c r="K28" s="34" t="s">
        <v>88</v>
      </c>
      <c r="L28" s="23">
        <f>'Inputs - Equipment'!D13</f>
        <v>250</v>
      </c>
      <c r="M28" s="69">
        <v>7</v>
      </c>
      <c r="N28" s="43"/>
      <c r="O28" s="44"/>
      <c r="P28" s="45" t="s">
        <v>33</v>
      </c>
      <c r="Q28" s="38">
        <f>Q26/LN((L24-Q25)/((L24-Q25)*Q27-Q25))</f>
        <v>11.502999838589917</v>
      </c>
      <c r="R28" s="24"/>
      <c r="S28" s="43"/>
      <c r="T28" s="44"/>
      <c r="U28" s="44"/>
      <c r="V28" s="47" t="s">
        <v>41</v>
      </c>
      <c r="W28" s="35">
        <v>0.61</v>
      </c>
      <c r="X28" s="24"/>
      <c r="Y28" s="24"/>
      <c r="Z28" s="24"/>
      <c r="AA28" s="24"/>
      <c r="AB28" s="24"/>
      <c r="AC28" s="24"/>
      <c r="AD28" s="24"/>
      <c r="AE28" s="24"/>
      <c r="AF28" s="67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</row>
    <row r="29" spans="2:65" ht="15.75">
      <c r="B29" s="140">
        <v>0.13</v>
      </c>
      <c r="C29" s="141">
        <v>0.4586290425619257</v>
      </c>
      <c r="D29" s="141">
        <v>0.5025279513081483</v>
      </c>
      <c r="E29" s="141">
        <v>0.6412782074841793</v>
      </c>
      <c r="F29" s="141">
        <v>0.7572042877556526</v>
      </c>
      <c r="G29" s="141">
        <v>0.840295359745292</v>
      </c>
      <c r="H29" s="141">
        <v>0.9180298854643378</v>
      </c>
      <c r="I29" s="181"/>
      <c r="J29" s="203"/>
      <c r="K29" s="204" t="s">
        <v>114</v>
      </c>
      <c r="L29" s="23">
        <f>IF('Inputs - Equipment'!D20="NGrid Baseline",1,IF('Inputs - Equipment'!D20="Straight Modulation",2,IF('Inputs - Equipment'!D20="Modulation + OL/OL",3,IF('Inputs - Equipment'!D20="On Line / Off Line",4,IF('Inputs - Equipment'!D20="Geometry + OL/OL",5,IF('Inputs - Equipment'!D20="VFD",6,IF('Inputs - Equipment'!D20="Staged Reciprocating ",7,IF('Inputs - Equipment'!D20="On / Off",8,9))))))))</f>
        <v>4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67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</row>
    <row r="30" spans="2:65" ht="15.75">
      <c r="B30" s="87">
        <v>0.14</v>
      </c>
      <c r="C30" s="11">
        <v>0.48298102712273594</v>
      </c>
      <c r="D30" s="11">
        <v>0.5310113169693388</v>
      </c>
      <c r="E30" s="11">
        <v>0.6713381234600002</v>
      </c>
      <c r="F30" s="11">
        <v>0.7762094151894141</v>
      </c>
      <c r="G30" s="11">
        <v>0.8553904859682613</v>
      </c>
      <c r="H30" s="11">
        <v>0.9281181259639459</v>
      </c>
      <c r="J30" s="203"/>
      <c r="K30" s="48" t="s">
        <v>42</v>
      </c>
      <c r="L30" s="14">
        <v>1E-05</v>
      </c>
      <c r="M30" s="14">
        <v>0.05</v>
      </c>
      <c r="N30" s="14">
        <v>0.1</v>
      </c>
      <c r="O30" s="14">
        <v>0.15</v>
      </c>
      <c r="P30" s="14">
        <v>0.2</v>
      </c>
      <c r="Q30" s="14">
        <v>0.25</v>
      </c>
      <c r="R30" s="14">
        <v>0.3</v>
      </c>
      <c r="S30" s="14">
        <v>0.35</v>
      </c>
      <c r="T30" s="14">
        <v>0.4</v>
      </c>
      <c r="U30" s="14">
        <v>0.45</v>
      </c>
      <c r="V30" s="14">
        <v>0.5</v>
      </c>
      <c r="W30" s="14">
        <v>0.55</v>
      </c>
      <c r="X30" s="14">
        <v>0.6</v>
      </c>
      <c r="Y30" s="14">
        <v>0.65</v>
      </c>
      <c r="Z30" s="14">
        <v>0.7</v>
      </c>
      <c r="AA30" s="14">
        <v>0.75</v>
      </c>
      <c r="AB30" s="14">
        <v>0.8</v>
      </c>
      <c r="AC30" s="14">
        <v>0.85</v>
      </c>
      <c r="AD30" s="14">
        <v>0.9</v>
      </c>
      <c r="AE30" s="14">
        <v>0.95</v>
      </c>
      <c r="AF30" s="71">
        <v>1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</row>
    <row r="31" spans="2:65" ht="17.25" customHeight="1">
      <c r="B31" s="87">
        <v>0.15</v>
      </c>
      <c r="C31" s="25">
        <v>0.507333011683546</v>
      </c>
      <c r="D31" s="25">
        <v>0.5594946826305294</v>
      </c>
      <c r="E31" s="25">
        <v>0.701398039435821</v>
      </c>
      <c r="F31" s="25">
        <v>0.7952145426231756</v>
      </c>
      <c r="G31" s="25">
        <v>0.8704856121912307</v>
      </c>
      <c r="H31" s="25">
        <v>0.9382063664635542</v>
      </c>
      <c r="J31" s="203"/>
      <c r="K31" s="49" t="s">
        <v>43</v>
      </c>
      <c r="L31" s="12">
        <f>$L23*L30</f>
        <v>0.010700000000000001</v>
      </c>
      <c r="M31" s="12">
        <f>$L23*M30</f>
        <v>53.5</v>
      </c>
      <c r="N31" s="12">
        <f>$L23*N30</f>
        <v>107</v>
      </c>
      <c r="O31" s="12">
        <f>$L23*O30</f>
        <v>160.5</v>
      </c>
      <c r="P31" s="12">
        <f>$L23*P30</f>
        <v>214</v>
      </c>
      <c r="Q31" s="12">
        <f>$L23*Q30</f>
        <v>267.5</v>
      </c>
      <c r="R31" s="12">
        <f>$L23*R30</f>
        <v>321</v>
      </c>
      <c r="S31" s="12">
        <f>$L23*S30</f>
        <v>374.5</v>
      </c>
      <c r="T31" s="12">
        <f>$L23*T30</f>
        <v>428</v>
      </c>
      <c r="U31" s="12">
        <f>$L23*U30</f>
        <v>481.5</v>
      </c>
      <c r="V31" s="12">
        <f>$L23*V30</f>
        <v>535</v>
      </c>
      <c r="W31" s="12">
        <f>$L23*W30</f>
        <v>588.5</v>
      </c>
      <c r="X31" s="12">
        <f>$L23*X30</f>
        <v>642</v>
      </c>
      <c r="Y31" s="12">
        <f>$L23*Y30</f>
        <v>695.5</v>
      </c>
      <c r="Z31" s="12">
        <f>$L23*Z30</f>
        <v>749</v>
      </c>
      <c r="AA31" s="12">
        <f>$L23*AA30</f>
        <v>802.5</v>
      </c>
      <c r="AB31" s="12">
        <f>$L23*AB30</f>
        <v>856</v>
      </c>
      <c r="AC31" s="12">
        <f>$L23*AC30</f>
        <v>909.5</v>
      </c>
      <c r="AD31" s="12">
        <f>$L23*AD30</f>
        <v>963</v>
      </c>
      <c r="AE31" s="12">
        <f>$L23*AE30</f>
        <v>1016.5</v>
      </c>
      <c r="AF31" s="72">
        <f>$L23*AF30</f>
        <v>1070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</row>
    <row r="32" spans="2:65" ht="17.25" customHeight="1">
      <c r="B32" s="87">
        <v>0.16</v>
      </c>
      <c r="C32" s="11">
        <v>0.5266116661275209</v>
      </c>
      <c r="D32" s="11">
        <v>0.5828917329950789</v>
      </c>
      <c r="E32" s="11">
        <v>0.7234419778180897</v>
      </c>
      <c r="F32" s="11">
        <v>0.8102185905971977</v>
      </c>
      <c r="G32" s="11">
        <v>0.8815553714214082</v>
      </c>
      <c r="H32" s="11">
        <v>0.9452681348132798</v>
      </c>
      <c r="J32" s="203"/>
      <c r="K32" s="48" t="s">
        <v>44</v>
      </c>
      <c r="L32" s="16">
        <f>$Q23*60*($L24-$L25)/(L31*$Q24)</f>
        <v>1478728.6288975747</v>
      </c>
      <c r="M32" s="228">
        <f>$Q23*60*($L24-$L25)/(M31*$Q24)</f>
        <v>295.745725779515</v>
      </c>
      <c r="N32" s="228">
        <f>$Q23*60*($L24-$L25)/(N31*$Q24)</f>
        <v>147.8728628897575</v>
      </c>
      <c r="O32" s="228">
        <f>$Q23*60*($L24-$L25)/(O31*$Q24)</f>
        <v>98.58190859317166</v>
      </c>
      <c r="P32" s="228">
        <f>$Q23*60*($L24-$L25)/(P31*$Q24)</f>
        <v>73.93643144487875</v>
      </c>
      <c r="Q32" s="228">
        <f>$Q23*60*($L24-$L25)/(Q31*$Q24)</f>
        <v>59.14914515590299</v>
      </c>
      <c r="R32" s="228">
        <f>$Q23*60*($L24-$L25)/(R31*$Q24)</f>
        <v>49.29095429658583</v>
      </c>
      <c r="S32" s="228">
        <f>$Q23*60*($L24-$L25)/(S31*$Q24)</f>
        <v>42.24938939707357</v>
      </c>
      <c r="T32" s="228">
        <f>$Q23*60*($L24-$L25)/(T31*$Q24)</f>
        <v>36.968215722439375</v>
      </c>
      <c r="U32" s="228">
        <f>$Q23*60*($L24-$L25)/(U31*$Q24)</f>
        <v>32.860636197723885</v>
      </c>
      <c r="V32" s="228">
        <f>$Q23*60*($L24-$L25)/(V31*$Q24)</f>
        <v>29.574572577951496</v>
      </c>
      <c r="W32" s="228">
        <f>$Q23*60*($L24-$L25)/(W31*$Q24)</f>
        <v>26.885975070865</v>
      </c>
      <c r="X32" s="228">
        <f>$Q23*60*($L24-$L25)/(X31*$Q24)</f>
        <v>24.645477148292915</v>
      </c>
      <c r="Y32" s="228">
        <f>$Q23*60*($L24-$L25)/(Y31*$Q24)</f>
        <v>22.749671213808842</v>
      </c>
      <c r="Z32" s="228">
        <f>$Q23*60*($L24-$L25)/(Z31*$Q24)</f>
        <v>21.124694698536786</v>
      </c>
      <c r="AA32" s="228">
        <f>$Q23*60*($L24-$L25)/(AA31*$Q24)</f>
        <v>19.71638171863433</v>
      </c>
      <c r="AB32" s="228">
        <f>$Q23*60*($L24-$L25)/(AB31*$Q24)</f>
        <v>18.484107861219687</v>
      </c>
      <c r="AC32" s="228">
        <f>$Q23*60*($L24-$L25)/(AC31*$Q24)</f>
        <v>17.396807398794998</v>
      </c>
      <c r="AD32" s="228">
        <f>$Q23*60*($L24-$L25)/(AD31*$Q24)</f>
        <v>16.430318098861942</v>
      </c>
      <c r="AE32" s="228">
        <f>$Q23*60*($L24-$L25)/(AE31*$Q24)</f>
        <v>15.565564514711314</v>
      </c>
      <c r="AF32" s="229">
        <f>$Q23*60*($L24-$L25)/(AF31*$Q24)</f>
        <v>14.787286288975748</v>
      </c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</row>
    <row r="33" spans="2:65" ht="15">
      <c r="B33" s="87">
        <v>0.18</v>
      </c>
      <c r="C33" s="11">
        <v>0.5651689750154704</v>
      </c>
      <c r="D33" s="11">
        <v>0.6296858337241777</v>
      </c>
      <c r="E33" s="11">
        <v>0.7675298545826271</v>
      </c>
      <c r="F33" s="11">
        <v>0.840226686545242</v>
      </c>
      <c r="G33" s="11">
        <v>0.9036948898817632</v>
      </c>
      <c r="H33" s="11">
        <v>0.9593916715127312</v>
      </c>
      <c r="J33" s="104"/>
      <c r="K33" s="48" t="s">
        <v>45</v>
      </c>
      <c r="L33" s="50">
        <f>MIN($Q26,L32)</f>
        <v>45</v>
      </c>
      <c r="M33" s="50">
        <f>MIN($Q26,M32)</f>
        <v>45</v>
      </c>
      <c r="N33" s="50">
        <f>MIN($Q26,N32)</f>
        <v>45</v>
      </c>
      <c r="O33" s="50">
        <f>MIN($Q26,O32)</f>
        <v>45</v>
      </c>
      <c r="P33" s="50">
        <f>MIN($Q26,P32)</f>
        <v>45</v>
      </c>
      <c r="Q33" s="50">
        <f>MIN($Q26,Q32)</f>
        <v>45</v>
      </c>
      <c r="R33" s="50">
        <f>MIN($Q26,R32)</f>
        <v>45</v>
      </c>
      <c r="S33" s="50">
        <f>MIN($Q26,S32)</f>
        <v>42.24938939707357</v>
      </c>
      <c r="T33" s="50">
        <f>MIN($Q26,T32)</f>
        <v>36.968215722439375</v>
      </c>
      <c r="U33" s="50">
        <f>MIN($Q26,U32)</f>
        <v>32.860636197723885</v>
      </c>
      <c r="V33" s="50">
        <f>MIN($Q26,V32)</f>
        <v>29.574572577951496</v>
      </c>
      <c r="W33" s="50">
        <f>MIN($Q26,W32)</f>
        <v>26.885975070865</v>
      </c>
      <c r="X33" s="50">
        <f>MIN($Q26,X32)</f>
        <v>24.645477148292915</v>
      </c>
      <c r="Y33" s="50">
        <f>MIN($Q26,Y32)</f>
        <v>22.749671213808842</v>
      </c>
      <c r="Z33" s="50">
        <f>MIN($Q26,Z32)</f>
        <v>21.124694698536786</v>
      </c>
      <c r="AA33" s="50">
        <f>MIN($Q26,AA32)</f>
        <v>19.71638171863433</v>
      </c>
      <c r="AB33" s="50">
        <f>MIN($Q26,AB32)</f>
        <v>18.484107861219687</v>
      </c>
      <c r="AC33" s="50">
        <f>MIN($Q26,AC32)</f>
        <v>17.396807398794998</v>
      </c>
      <c r="AD33" s="50">
        <f>MIN($Q26,AD32)</f>
        <v>16.430318098861942</v>
      </c>
      <c r="AE33" s="50">
        <f>MIN($Q26,AE32)</f>
        <v>15.565564514711314</v>
      </c>
      <c r="AF33" s="73">
        <f>MIN($Q26,AF32)</f>
        <v>14.787286288975748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</row>
    <row r="34" spans="2:65" ht="15">
      <c r="B34" s="87">
        <v>0.19</v>
      </c>
      <c r="C34" s="11">
        <v>0.5844476294594452</v>
      </c>
      <c r="D34" s="11">
        <v>0.6530828840887272</v>
      </c>
      <c r="E34" s="11">
        <v>0.7895737929648958</v>
      </c>
      <c r="F34" s="11">
        <v>0.8552307345192642</v>
      </c>
      <c r="G34" s="11">
        <v>0.9147646491119407</v>
      </c>
      <c r="H34" s="11">
        <v>0.9664534398624568</v>
      </c>
      <c r="J34" s="101"/>
      <c r="K34" s="48" t="s">
        <v>46</v>
      </c>
      <c r="L34" s="50">
        <f>$Q25+($L24-$Q25)*EXP(-L33/$Q28)</f>
        <v>2.300000000000001</v>
      </c>
      <c r="M34" s="50">
        <f>$Q25+($L24-$Q25)*EXP(-M33/$Q28)</f>
        <v>2.300000000000001</v>
      </c>
      <c r="N34" s="50">
        <f>$Q25+($L24-$Q25)*EXP(-N33/$Q28)</f>
        <v>2.300000000000001</v>
      </c>
      <c r="O34" s="50">
        <f>$Q25+($L24-$Q25)*EXP(-O33/$Q28)</f>
        <v>2.300000000000001</v>
      </c>
      <c r="P34" s="50">
        <f>$Q25+($L24-$Q25)*EXP(-P33/$Q28)</f>
        <v>2.300000000000001</v>
      </c>
      <c r="Q34" s="50">
        <f>$Q25+($L24-$Q25)*EXP(-Q33/$Q28)</f>
        <v>2.300000000000001</v>
      </c>
      <c r="R34" s="50">
        <f>$Q25+($L24-$Q25)*EXP(-R33/$Q28)</f>
        <v>2.300000000000001</v>
      </c>
      <c r="S34" s="50">
        <f>$Q25+($L24-$Q25)*EXP(-S33/$Q28)</f>
        <v>2.9213045422273147</v>
      </c>
      <c r="T34" s="50">
        <f>$Q25+($L24-$Q25)*EXP(-T33/$Q28)</f>
        <v>4.623458457415774</v>
      </c>
      <c r="U34" s="50">
        <f>$Q25+($L24-$Q25)*EXP(-U33/$Q28)</f>
        <v>6.607667312903423</v>
      </c>
      <c r="V34" s="50">
        <f>$Q25+($L24-$Q25)*EXP(-V33/$Q28)</f>
        <v>8.792515364267391</v>
      </c>
      <c r="W34" s="50">
        <f>$Q25+($L24-$Q25)*EXP(-W33/$Q28)</f>
        <v>11.107615460223524</v>
      </c>
      <c r="X34" s="50">
        <f>$Q25+($L24-$Q25)*EXP(-X33/$Q28)</f>
        <v>13.49617144722678</v>
      </c>
      <c r="Y34" s="50">
        <f>$Q25+($L24-$Q25)*EXP(-Y33/$Q28)</f>
        <v>15.914262936466184</v>
      </c>
      <c r="Z34" s="50">
        <f>$Q25+($L24-$Q25)*EXP(-Z33/$Q28)</f>
        <v>18.328939477125818</v>
      </c>
      <c r="AA34" s="50">
        <f>$Q25+($L24-$Q25)*EXP(-AA33/$Q28)</f>
        <v>20.716101841934773</v>
      </c>
      <c r="AB34" s="50">
        <f>$Q25+($L24-$Q25)*EXP(-AB33/$Q28)</f>
        <v>23.058571564665797</v>
      </c>
      <c r="AC34" s="50">
        <f>$Q25+($L24-$Q25)*EXP(-AC33/$Q28)</f>
        <v>25.344475518623426</v>
      </c>
      <c r="AD34" s="50">
        <f>$Q25+($L24-$Q25)*EXP(-AD33/$Q28)</f>
        <v>27.565952568048388</v>
      </c>
      <c r="AE34" s="50">
        <f>$Q25+($L24-$Q25)*EXP(-AE33/$Q28)</f>
        <v>29.71814381881443</v>
      </c>
      <c r="AF34" s="73">
        <f>$Q25+($L24-$Q25)*EXP(-AF33/$Q28)</f>
        <v>31.79841610663572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</row>
    <row r="35" spans="2:65" ht="15">
      <c r="B35" s="87">
        <v>0.2</v>
      </c>
      <c r="C35" s="11">
        <v>0.6037262839034198</v>
      </c>
      <c r="D35" s="11">
        <v>0.6764799344532765</v>
      </c>
      <c r="E35" s="11">
        <v>0.8116177313471644</v>
      </c>
      <c r="F35" s="11">
        <v>0.8702347824932865</v>
      </c>
      <c r="G35" s="11">
        <v>0.9258344083421182</v>
      </c>
      <c r="H35" s="11">
        <v>0.9735152082121824</v>
      </c>
      <c r="J35" s="101"/>
      <c r="K35" s="48" t="s">
        <v>47</v>
      </c>
      <c r="L35" s="50">
        <f>IF(L33=$Q26,$L26,$L26+(1-$L26)*EXP(-L33/$Q28))</f>
        <v>0.2642043539799151</v>
      </c>
      <c r="M35" s="50">
        <f>IF(M33=$Q26,$L26,$L26+(1-$L26)*EXP(-M33/$Q28))</f>
        <v>0.2642043539799151</v>
      </c>
      <c r="N35" s="50">
        <f>IF(N33=$Q26,$L26,$L26+(1-$L26)*EXP(-N33/$Q28))</f>
        <v>0.2642043539799151</v>
      </c>
      <c r="O35" s="50">
        <f>IF(O33=$Q26,$L26,$L26+(1-$L26)*EXP(-O33/$Q28))</f>
        <v>0.2642043539799151</v>
      </c>
      <c r="P35" s="50">
        <f>IF(P33=$Q26,$L26,$L26+(1-$L26)*EXP(-P33/$Q28))</f>
        <v>0.2642043539799151</v>
      </c>
      <c r="Q35" s="50">
        <f>IF(Q33=$Q26,$L26,$L26+(1-$L26)*EXP(-Q33/$Q28))</f>
        <v>0.2642043539799151</v>
      </c>
      <c r="R35" s="50">
        <f>IF(R33=$Q26,$L26,$L26+(1-$L26)*EXP(-R33/$Q28))</f>
        <v>0.2642043539799151</v>
      </c>
      <c r="S35" s="50">
        <f>IF(S33=$Q26,$L26,$L26+(1-$L26)*EXP(-S33/$Q28))</f>
        <v>0.28289551191791124</v>
      </c>
      <c r="T35" s="50">
        <f>IF(T33=$Q26,$L26,$L26+(1-$L26)*EXP(-T33/$Q28))</f>
        <v>0.2937862722627087</v>
      </c>
      <c r="U35" s="50">
        <f>IF(U33=$Q26,$L26,$L26+(1-$L26)*EXP(-U33/$Q28))</f>
        <v>0.30648168301629397</v>
      </c>
      <c r="V35" s="50">
        <f>IF(V33=$Q26,$L26,$L26+(1-$L26)*EXP(-V33/$Q28))</f>
        <v>0.3204608280894164</v>
      </c>
      <c r="W35" s="50">
        <f>IF(W33=$Q26,$L26,$L26+(1-$L26)*EXP(-W33/$Q28))</f>
        <v>0.3352733547912008</v>
      </c>
      <c r="X35" s="50">
        <f>IF(X33=$Q26,$L26,$L26+(1-$L26)*EXP(-X33/$Q28))</f>
        <v>0.3505558686652199</v>
      </c>
      <c r="Y35" s="50">
        <f>IF(Y33=$Q26,$L26,$L26+(1-$L26)*EXP(-Y33/$Q28))</f>
        <v>0.3660273572692249</v>
      </c>
      <c r="Z35" s="50">
        <f>IF(Z33=$Q26,$L26,$L26+(1-$L26)*EXP(-Z33/$Q28))</f>
        <v>0.38147699627065274</v>
      </c>
      <c r="AA35" s="50">
        <f>IF(AA33=$Q26,$L26,$L26+(1-$L26)*EXP(-AA33/$Q28))</f>
        <v>0.39675059343908264</v>
      </c>
      <c r="AB35" s="50">
        <f>IF(AB33=$Q26,$L26,$L26+(1-$L26)*EXP(-AB33/$Q28))</f>
        <v>0.4117382371166423</v>
      </c>
      <c r="AC35" s="50">
        <f>IF(AC33=$Q26,$L26,$L26+(1-$L26)*EXP(-AC33/$Q28))</f>
        <v>0.4263639603909216</v>
      </c>
      <c r="AD35" s="50">
        <f>IF(AD33=$Q26,$L26,$L26+(1-$L26)*EXP(-AD33/$Q28))</f>
        <v>0.44057746596222974</v>
      </c>
      <c r="AE35" s="50">
        <f>IF(AE33=$Q26,$L26,$L26+(1-$L26)*EXP(-AE33/$Q28))</f>
        <v>0.4543476655423704</v>
      </c>
      <c r="AF35" s="73">
        <f>IF(AF33=$Q26,$L26,$L26+(1-$L26)*EXP(-AF33/$Q28))</f>
        <v>0.4676577115590238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</row>
    <row r="36" spans="2:65" ht="15">
      <c r="B36" s="87">
        <v>0.21</v>
      </c>
      <c r="C36" s="11">
        <v>0.6189462742539262</v>
      </c>
      <c r="D36" s="11">
        <v>0.6968251956398412</v>
      </c>
      <c r="E36" s="11">
        <v>0.8226397005382988</v>
      </c>
      <c r="F36" s="11">
        <v>0.8792372112776997</v>
      </c>
      <c r="G36" s="11">
        <v>0.930866117083108</v>
      </c>
      <c r="H36" s="11">
        <v>0.9755328563121041</v>
      </c>
      <c r="J36" s="101"/>
      <c r="K36" s="48" t="s">
        <v>48</v>
      </c>
      <c r="L36" s="50">
        <f>$L26+((1-$L26)*$Q28*(1-EXP(-L33/$Q28)))/L33</f>
        <v>0.44852835516782874</v>
      </c>
      <c r="M36" s="50">
        <f>$L26+((1-$L26)*$Q28*(1-EXP(-M33/$Q28)))/M33</f>
        <v>0.44852835516782874</v>
      </c>
      <c r="N36" s="50">
        <f>$L26+((1-$L26)*$Q28*(1-EXP(-N33/$Q28)))/N33</f>
        <v>0.44852835516782874</v>
      </c>
      <c r="O36" s="50">
        <f>$L26+((1-$L26)*$Q28*(1-EXP(-O33/$Q28)))/O33</f>
        <v>0.44852835516782874</v>
      </c>
      <c r="P36" s="50">
        <f>$L26+((1-$L26)*$Q28*(1-EXP(-P33/$Q28)))/P33</f>
        <v>0.44852835516782874</v>
      </c>
      <c r="Q36" s="50">
        <f>$L26+((1-$L26)*$Q28*(1-EXP(-Q33/$Q28)))/Q33</f>
        <v>0.44852835516782874</v>
      </c>
      <c r="R36" s="50">
        <f>$L26+((1-$L26)*$Q28*(1-EXP(-R33/$Q28)))/R33</f>
        <v>0.44852835516782874</v>
      </c>
      <c r="S36" s="50">
        <f>$L26+((1-$L26)*$Q28*(1-EXP(-S33/$Q28)))/S33</f>
        <v>0.45944629542278326</v>
      </c>
      <c r="T36" s="50">
        <f>$L26+((1-$L26)*$Q28*(1-EXP(-T33/$Q28)))/T33</f>
        <v>0.4839492412410308</v>
      </c>
      <c r="U36" s="50">
        <f>$L26+((1-$L26)*$Q28*(1-EXP(-U33/$Q28)))/U33</f>
        <v>0.5069732717915334</v>
      </c>
      <c r="V36" s="50">
        <f>$L26+((1-$L26)*$Q28*(1-EXP(-V33/$Q28)))/V33</f>
        <v>0.5285104217751442</v>
      </c>
      <c r="W36" s="50">
        <f>$L26+((1-$L26)*$Q28*(1-EXP(-W33/$Q28)))/W33</f>
        <v>0.5486035796873437</v>
      </c>
      <c r="X36" s="50">
        <f>$L26+((1-$L26)*$Q28*(1-EXP(-X33/$Q28)))/X33</f>
        <v>0.5673251129316077</v>
      </c>
      <c r="Y36" s="50">
        <f>$L26+((1-$L26)*$Q28*(1-EXP(-Y33/$Q28)))/Y33</f>
        <v>0.5847622705521773</v>
      </c>
      <c r="Z36" s="50">
        <f>$L26+((1-$L26)*$Q28*(1-EXP(-Z33/$Q28)))/Z33</f>
        <v>0.6010078019632674</v>
      </c>
      <c r="AA36" s="50">
        <f>$L26+((1-$L26)*$Q28*(1-EXP(-AA33/$Q28)))/AA33</f>
        <v>0.6161542160451918</v>
      </c>
      <c r="AB36" s="50">
        <f>$L26+((1-$L26)*$Q28*(1-EXP(-AB33/$Q28)))/AB33</f>
        <v>0.6302904542289196</v>
      </c>
      <c r="AC36" s="50">
        <f>$L26+((1-$L26)*$Q28*(1-EXP(-AC33/$Q28)))/AC33</f>
        <v>0.6435001132402975</v>
      </c>
      <c r="AD36" s="50">
        <f>$L26+((1-$L26)*$Q28*(1-EXP(-AD33/$Q28)))/AD33</f>
        <v>0.6558606372009783</v>
      </c>
      <c r="AE36" s="50">
        <f>$L26+((1-$L26)*$Q28*(1-EXP(-AE33/$Q28)))/AE33</f>
        <v>0.6674430999476668</v>
      </c>
      <c r="AF36" s="73">
        <f>$L26+((1-$L26)*$Q28*(1-EXP(-AF33/$Q28)))/AF33</f>
        <v>0.6783123341964317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</row>
    <row r="37" spans="2:65" ht="15">
      <c r="B37" s="87">
        <v>0.22</v>
      </c>
      <c r="C37" s="11">
        <v>0.6341662646044326</v>
      </c>
      <c r="D37" s="11">
        <v>0.7171704568264058</v>
      </c>
      <c r="E37" s="11">
        <v>0.8336616697294331</v>
      </c>
      <c r="F37" s="11">
        <v>0.8882396400621131</v>
      </c>
      <c r="G37" s="11">
        <v>0.9358978258240978</v>
      </c>
      <c r="H37" s="11">
        <v>0.9775505044120256</v>
      </c>
      <c r="J37" s="101"/>
      <c r="K37" s="48" t="s">
        <v>49</v>
      </c>
      <c r="L37" s="16">
        <f>L32-L33</f>
        <v>1478683.6288975747</v>
      </c>
      <c r="M37" s="51">
        <f>M32-M33</f>
        <v>250.745725779515</v>
      </c>
      <c r="N37" s="51">
        <f>N32-N33</f>
        <v>102.8728628897575</v>
      </c>
      <c r="O37" s="51">
        <f>O32-O33</f>
        <v>53.58190859317166</v>
      </c>
      <c r="P37" s="51">
        <f>P32-P33</f>
        <v>28.93643144487875</v>
      </c>
      <c r="Q37" s="51">
        <f>Q32-Q33</f>
        <v>14.149145155902993</v>
      </c>
      <c r="R37" s="51">
        <f>R32-R33</f>
        <v>4.290954296585831</v>
      </c>
      <c r="S37" s="51">
        <f>S32-S33</f>
        <v>0</v>
      </c>
      <c r="T37" s="51">
        <f>T32-T33</f>
        <v>0</v>
      </c>
      <c r="U37" s="51">
        <f>U32-U33</f>
        <v>0</v>
      </c>
      <c r="V37" s="51">
        <f>V32-V33</f>
        <v>0</v>
      </c>
      <c r="W37" s="51">
        <f>W32-W33</f>
        <v>0</v>
      </c>
      <c r="X37" s="51">
        <f>X32-X33</f>
        <v>0</v>
      </c>
      <c r="Y37" s="51">
        <f>Y32-Y33</f>
        <v>0</v>
      </c>
      <c r="Z37" s="51">
        <f>Z32-Z33</f>
        <v>0</v>
      </c>
      <c r="AA37" s="51">
        <f>AA32-AA33</f>
        <v>0</v>
      </c>
      <c r="AB37" s="51">
        <f>AB32-AB33</f>
        <v>0</v>
      </c>
      <c r="AC37" s="51">
        <f>AC32-AC33</f>
        <v>0</v>
      </c>
      <c r="AD37" s="51">
        <f>AD32-AD33</f>
        <v>0</v>
      </c>
      <c r="AE37" s="51">
        <f>AE32-AE33</f>
        <v>0</v>
      </c>
      <c r="AF37" s="103">
        <f>AF32-AF33</f>
        <v>0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</row>
    <row r="38" spans="2:65" ht="15">
      <c r="B38" s="87">
        <v>0.23</v>
      </c>
      <c r="C38" s="11">
        <v>0.649386254954939</v>
      </c>
      <c r="D38" s="11">
        <v>0.7375157180129706</v>
      </c>
      <c r="E38" s="11">
        <v>0.8446836389205675</v>
      </c>
      <c r="F38" s="11">
        <v>0.8972420688465264</v>
      </c>
      <c r="G38" s="11">
        <v>0.9409295345650875</v>
      </c>
      <c r="H38" s="11">
        <v>0.9795681525119473</v>
      </c>
      <c r="J38" s="101"/>
      <c r="K38" s="48" t="s">
        <v>50</v>
      </c>
      <c r="L38" s="50">
        <f>$W22*($L24-L34)/($L24-($L24-$Q25)*$Q27)</f>
        <v>6</v>
      </c>
      <c r="M38" s="50">
        <f>$W22*($L24-M34)/($L24-($L24-$Q25)*$Q27)</f>
        <v>6</v>
      </c>
      <c r="N38" s="50">
        <f>$W22*($L24-N34)/($L24-($L24-$Q25)*$Q27)</f>
        <v>6</v>
      </c>
      <c r="O38" s="50">
        <f>$W22*($L24-O34)/($L24-($L24-$Q25)*$Q27)</f>
        <v>6</v>
      </c>
      <c r="P38" s="50">
        <f>$W22*($L24-P34)/($L24-($L24-$Q25)*$Q27)</f>
        <v>6</v>
      </c>
      <c r="Q38" s="50">
        <f>$W22*($L24-Q34)/($L24-($L24-$Q25)*$Q27)</f>
        <v>6</v>
      </c>
      <c r="R38" s="50">
        <f>$W22*($L24-R34)/($L24-($L24-$Q25)*$Q27)</f>
        <v>6</v>
      </c>
      <c r="S38" s="50">
        <f>$W22*($L24-S34)/($L24-($L24-$Q25)*$Q27)</f>
        <v>5.966922562081952</v>
      </c>
      <c r="T38" s="50">
        <f>$W22*($L24-T34)/($L24-($L24-$Q25)*$Q27)</f>
        <v>5.8763021229414845</v>
      </c>
      <c r="U38" s="50">
        <f>$W22*($L24-U34)/($L24-($L24-$Q25)*$Q27)</f>
        <v>5.770665449179942</v>
      </c>
      <c r="V38" s="50">
        <f>$W22*($L24-V34)/($L24-($L24-$Q25)*$Q27)</f>
        <v>5.654347008113537</v>
      </c>
      <c r="W38" s="50">
        <f>$W22*($L24-W34)/($L24-($L24-$Q25)*$Q27)</f>
        <v>5.531094119242758</v>
      </c>
      <c r="X38" s="50">
        <f>$W22*($L24-X34)/($L24-($L24-$Q25)*$Q27)</f>
        <v>5.403930535196444</v>
      </c>
      <c r="Y38" s="50">
        <f>$W22*($L24-Y34)/($L24-($L24-$Q25)*$Q27)</f>
        <v>5.275194519797718</v>
      </c>
      <c r="Z38" s="50">
        <f>$W22*($L24-Z34)/($L24-($L24-$Q25)*$Q27)</f>
        <v>5.146640311776798</v>
      </c>
      <c r="AA38" s="50">
        <f>$W22*($L24-AA34)/($L24-($L24-$Q25)*$Q27)</f>
        <v>5.019550922345975</v>
      </c>
      <c r="AB38" s="50">
        <f>$W22*($L24-AB34)/($L24-($L24-$Q25)*$Q27)</f>
        <v>4.8948409104880675</v>
      </c>
      <c r="AC38" s="50">
        <f>$W22*($L24-AC34)/($L24-($L24-$Q25)*$Q27)</f>
        <v>4.773142385876303</v>
      </c>
      <c r="AD38" s="50">
        <f>$W22*($L24-AD34)/($L24-($L24-$Q25)*$Q27)</f>
        <v>4.654873865055099</v>
      </c>
      <c r="AE38" s="50">
        <f>$W22*($L24-AE34)/($L24-($L24-$Q25)*$Q27)</f>
        <v>4.540294029166934</v>
      </c>
      <c r="AF38" s="73">
        <f>$W22*($L24-AF34)/($L24-($L24-$Q25)*$Q27)</f>
        <v>4.429543064420458</v>
      </c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</row>
    <row r="39" spans="2:65" ht="15">
      <c r="B39" s="87">
        <v>0.24</v>
      </c>
      <c r="C39" s="11">
        <v>0.6646062453054454</v>
      </c>
      <c r="D39" s="11">
        <v>0.7578609791995352</v>
      </c>
      <c r="E39" s="11">
        <v>0.8557056081117018</v>
      </c>
      <c r="F39" s="11">
        <v>0.9062444976309396</v>
      </c>
      <c r="G39" s="11">
        <v>0.9459612433060772</v>
      </c>
      <c r="H39" s="11">
        <v>0.9815858006118688</v>
      </c>
      <c r="J39" s="101"/>
      <c r="K39" s="48" t="s">
        <v>51</v>
      </c>
      <c r="L39" s="50">
        <f>(L35+1)/2</f>
        <v>0.6321021769899575</v>
      </c>
      <c r="M39" s="50">
        <f>(M35+1)/2</f>
        <v>0.6321021769899575</v>
      </c>
      <c r="N39" s="50">
        <f>(N35+1)/2</f>
        <v>0.6321021769899575</v>
      </c>
      <c r="O39" s="50">
        <f>(O35+1)/2</f>
        <v>0.6321021769899575</v>
      </c>
      <c r="P39" s="50">
        <f>(P35+1)/2</f>
        <v>0.6321021769899575</v>
      </c>
      <c r="Q39" s="50">
        <f>(Q35+1)/2</f>
        <v>0.6321021769899575</v>
      </c>
      <c r="R39" s="50">
        <f>(R35+1)/2</f>
        <v>0.6321021769899575</v>
      </c>
      <c r="S39" s="50">
        <f>(S35+1)/2</f>
        <v>0.6414477559589556</v>
      </c>
      <c r="T39" s="50">
        <f>(T35+1)/2</f>
        <v>0.6468931361313544</v>
      </c>
      <c r="U39" s="50">
        <f>(U35+1)/2</f>
        <v>0.653240841508147</v>
      </c>
      <c r="V39" s="50">
        <f>(V35+1)/2</f>
        <v>0.6602304140447082</v>
      </c>
      <c r="W39" s="50">
        <f>(W35+1)/2</f>
        <v>0.6676366773956004</v>
      </c>
      <c r="X39" s="50">
        <f>(X35+1)/2</f>
        <v>0.67527793433261</v>
      </c>
      <c r="Y39" s="50">
        <f>(Y35+1)/2</f>
        <v>0.6830136786346125</v>
      </c>
      <c r="Z39" s="50">
        <f>(Z35+1)/2</f>
        <v>0.6907384981353264</v>
      </c>
      <c r="AA39" s="50">
        <f>(AA35+1)/2</f>
        <v>0.6983752967195413</v>
      </c>
      <c r="AB39" s="50">
        <f>(AB35+1)/2</f>
        <v>0.7058691185583211</v>
      </c>
      <c r="AC39" s="50">
        <f>(AC35+1)/2</f>
        <v>0.7131819801954609</v>
      </c>
      <c r="AD39" s="50">
        <f>(AD35+1)/2</f>
        <v>0.7202887329811148</v>
      </c>
      <c r="AE39" s="50">
        <f>(AE35+1)/2</f>
        <v>0.7271738327711852</v>
      </c>
      <c r="AF39" s="73">
        <f>(AF35+1)/2</f>
        <v>0.7338288557795118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</row>
    <row r="40" spans="2:65" ht="15">
      <c r="B40" s="87">
        <v>0.25</v>
      </c>
      <c r="C40" s="27">
        <v>0.6798262356559518</v>
      </c>
      <c r="D40" s="27">
        <v>0.7782062403861</v>
      </c>
      <c r="E40" s="27">
        <v>0.866727577302836</v>
      </c>
      <c r="F40" s="27">
        <v>0.915246926415353</v>
      </c>
      <c r="G40" s="27">
        <v>0.9509929520470669</v>
      </c>
      <c r="H40" s="27">
        <v>0.9836034487117905</v>
      </c>
      <c r="J40" s="101"/>
      <c r="K40" s="48" t="s">
        <v>52</v>
      </c>
      <c r="L40" s="51">
        <f>60*$Q23*($L24-$L25+L38/60*$Q24*L31/$Q23)/($Q24*($L23-L31))</f>
        <v>14.787494163917389</v>
      </c>
      <c r="M40" s="51">
        <f>60*$Q23*($L24-$L25+M38/60*$Q24*M31/$Q23)/($Q24*($L23-M31))</f>
        <v>15.881353988395524</v>
      </c>
      <c r="N40" s="51">
        <f>60*$Q23*($L24-$L25+N38/60*$Q24*N31/$Q23)/($Q24*($L23-N31))</f>
        <v>17.09698476552861</v>
      </c>
      <c r="O40" s="51">
        <f>60*$Q23*($L24-$L25+O38/60*$Q24*O31/$Q23)/($Q24*($L23-O31))</f>
        <v>18.455630928206762</v>
      </c>
      <c r="P40" s="51">
        <f>60*$Q23*($L24-$L25+P38/60*$Q24*P31/$Q23)/($Q24*($L23-P31))</f>
        <v>19.984107861219687</v>
      </c>
      <c r="Q40" s="51">
        <f>60*$Q23*($L24-$L25+Q38/60*$Q24*Q31/$Q23)/($Q24*($L23-Q31))</f>
        <v>21.716381718634327</v>
      </c>
      <c r="R40" s="51">
        <f>60*$Q23*($L24-$L25+R38/60*$Q24*R31/$Q23)/($Q24*($L23-R31))</f>
        <v>23.696123269965355</v>
      </c>
      <c r="S40" s="51">
        <f>60*$Q23*($L24-$L25+S38/60*$Q24*S31/$Q23)/($Q24*($L23-S31))</f>
        <v>25.962629516468354</v>
      </c>
      <c r="T40" s="51">
        <f>60*$Q23*($L24-$L25+T38/60*$Q24*T31/$Q23)/($Q24*($L23-T31))</f>
        <v>28.56301189692057</v>
      </c>
      <c r="U40" s="51">
        <f>60*$Q23*($L24-$L25+U38/60*$Q24*U31/$Q23)/($Q24*($L23-U31))</f>
        <v>31.60742862019404</v>
      </c>
      <c r="V40" s="51">
        <f>60*$Q23*($L24-$L25+V38/60*$Q24*V31/$Q23)/($Q24*($L23-V31))</f>
        <v>35.22891958606503</v>
      </c>
      <c r="W40" s="51">
        <f>60*$Q23*($L24-$L25+W38/60*$Q24*W31/$Q23)/($Q24*($L23-W31))</f>
        <v>39.62086234346504</v>
      </c>
      <c r="X40" s="51">
        <f>60*$Q23*($L24-$L25+X38/60*$Q24*X31/$Q23)/($Q24*($L23-X31))</f>
        <v>45.07411152523404</v>
      </c>
      <c r="Y40" s="51">
        <f>60*$Q23*($L24-$L25+Y38/60*$Q24*Y31/$Q23)/($Q24*($L23-Y31))</f>
        <v>52.04617921955505</v>
      </c>
      <c r="Z40" s="51">
        <f>60*$Q23*($L24-$L25+Z38/60*$Q24*Z31/$Q23)/($Q24*($L23-Z31))</f>
        <v>61.29978169073169</v>
      </c>
      <c r="AA40" s="51">
        <f>60*$Q23*($L24-$L25+AA38/60*$Q24*AA31/$Q23)/($Q24*($L23-AA31))</f>
        <v>74.20779792294091</v>
      </c>
      <c r="AB40" s="51">
        <f>60*$Q23*($L24-$L25+AB38/60*$Q24*AB31/$Q23)/($Q24*($L23-AB31))</f>
        <v>93.51579508683102</v>
      </c>
      <c r="AC40" s="51">
        <f>60*$Q23*($L24-$L25+AC38/60*$Q24*AC31/$Q23)/($Q24*($L23-AC31))</f>
        <v>125.62971544647071</v>
      </c>
      <c r="AD40" s="51">
        <f>60*$Q23*($L24-$L25+AD38/60*$Q24*AD31/$Q23)/($Q24*($L23-AD31))</f>
        <v>189.7667276752534</v>
      </c>
      <c r="AE40" s="51">
        <f>60*$Q23*($L24-$L25+AE38/60*$Q24*AE31/$Q23)/($Q24*($L23-AE31))</f>
        <v>382.01131233368676</v>
      </c>
      <c r="AF40" s="103">
        <v>2000</v>
      </c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</row>
    <row r="41" spans="2:65" ht="15">
      <c r="B41" s="87">
        <v>0.26</v>
      </c>
      <c r="C41" s="19">
        <v>0.6940315599830911</v>
      </c>
      <c r="D41" s="19">
        <v>0.7924479232166953</v>
      </c>
      <c r="E41" s="19">
        <v>0.8737415576971943</v>
      </c>
      <c r="F41" s="19">
        <v>0.9222488154698967</v>
      </c>
      <c r="G41" s="19">
        <v>0.9554238823308627</v>
      </c>
      <c r="H41" s="19">
        <v>0.985760663447196</v>
      </c>
      <c r="J41" s="101"/>
      <c r="K41" s="48" t="s">
        <v>53</v>
      </c>
      <c r="L41" s="16">
        <f>L33+L37+L38+L40</f>
        <v>1478749.4163917387</v>
      </c>
      <c r="M41" s="51">
        <f>M33+M37+M38+M40</f>
        <v>317.6270797679105</v>
      </c>
      <c r="N41" s="51">
        <f>N33+N37+N38+N40</f>
        <v>170.96984765528612</v>
      </c>
      <c r="O41" s="51">
        <f>O33+O37+O38+O40</f>
        <v>123.03753952137842</v>
      </c>
      <c r="P41" s="51">
        <f>P33+P37+P38+P40</f>
        <v>99.92053930609843</v>
      </c>
      <c r="Q41" s="51">
        <f>Q33+Q37+Q38+Q40</f>
        <v>86.86552687453732</v>
      </c>
      <c r="R41" s="51">
        <f>R33+R37+R38+R40</f>
        <v>78.98707756655119</v>
      </c>
      <c r="S41" s="51">
        <f>S33+S37+S38+S40</f>
        <v>74.17894147562387</v>
      </c>
      <c r="T41" s="51">
        <f>T33+T37+T38+T40</f>
        <v>71.40752974230142</v>
      </c>
      <c r="U41" s="51">
        <f>U33+U37+U38+U40</f>
        <v>70.23873026709786</v>
      </c>
      <c r="V41" s="51">
        <f>V33+V37+V38+V40</f>
        <v>70.45783917213006</v>
      </c>
      <c r="W41" s="51">
        <f>W33+W37+W38+W40</f>
        <v>72.0379315335728</v>
      </c>
      <c r="X41" s="51">
        <f>X33+X37+X38+X40</f>
        <v>75.1235192087234</v>
      </c>
      <c r="Y41" s="51">
        <f>Y33+Y37+Y38+Y40</f>
        <v>80.07104495316162</v>
      </c>
      <c r="Z41" s="51">
        <f>Z33+Z37+Z38+Z40</f>
        <v>87.57111670104527</v>
      </c>
      <c r="AA41" s="51">
        <f>AA33+AA37+AA38+AA40</f>
        <v>98.94373056392122</v>
      </c>
      <c r="AB41" s="51">
        <f>AB33+AB37+AB38+AB40</f>
        <v>116.89474385853877</v>
      </c>
      <c r="AC41" s="51">
        <f>AC33+AC37+AC38+AC40</f>
        <v>147.799665231142</v>
      </c>
      <c r="AD41" s="51">
        <f>AD33+AD37+AD38+AD40</f>
        <v>210.85191963917043</v>
      </c>
      <c r="AE41" s="51">
        <f>AE33+AE37+AE38+AE40</f>
        <v>402.117170877565</v>
      </c>
      <c r="AF41" s="103">
        <f>AF33+AF37+AF38+AF40</f>
        <v>2019.2168293533962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</row>
    <row r="42" spans="2:65" ht="15">
      <c r="B42" s="87">
        <v>0.27</v>
      </c>
      <c r="C42" s="19">
        <v>0.7082368843102304</v>
      </c>
      <c r="D42" s="19">
        <v>0.8066896060472906</v>
      </c>
      <c r="E42" s="19">
        <v>0.8807555380915525</v>
      </c>
      <c r="F42" s="19">
        <v>0.9292507045244404</v>
      </c>
      <c r="G42" s="19">
        <v>0.9598548126146584</v>
      </c>
      <c r="H42" s="19">
        <v>0.9879178781826015</v>
      </c>
      <c r="J42" s="101"/>
      <c r="K42" s="53" t="s">
        <v>54</v>
      </c>
      <c r="L42" s="143">
        <f>(VLOOKUP(L30,'background calcs'!$B$20:$H$135,IF($L28&gt;=75,7,IF($L28&gt;=30,6,IF($L28&gt;=15,5,IF($L28&gt;=10,4,IF($L28&gt;=1.5,3,2)))))))*$L27</f>
        <v>0</v>
      </c>
      <c r="M42" s="143">
        <f>(VLOOKUP(M30,'background calcs'!$B$20:$H$135,IF($L28&gt;=75,7,IF($L28&gt;=30,6,IF($L28&gt;=15,5,IF($L28&gt;=10,4,IF($L28&gt;=1.5,3,2)))))))*$L27</f>
        <v>0.7309636418801048</v>
      </c>
      <c r="N42" s="143">
        <f>(VLOOKUP(N30,'background calcs'!$B$20:$H$135,IF($L28&gt;=75,7,IF($L28&gt;=30,6,IF($L28&gt;=15,5,IF($L28&gt;=10,4,IF($L28&gt;=1.5,3,2)))))))*$L27</f>
        <v>0.7727329928446821</v>
      </c>
      <c r="O42" s="143">
        <f>(VLOOKUP(O30,'background calcs'!$B$20:$H$135,IF($L28&gt;=75,7,IF($L28&gt;=30,6,IF($L28&gt;=15,5,IF($L28&gt;=10,4,IF($L28&gt;=1.5,3,2)))))))*$L27</f>
        <v>0.8828521908422045</v>
      </c>
      <c r="P42" s="143">
        <f>(VLOOKUP(P30,'background calcs'!$B$20:$H$135,IF($L28&gt;=75,7,IF($L28&gt;=30,6,IF($L28&gt;=15,5,IF($L28&gt;=10,4,IF($L28&gt;=1.5,3,2)))))))*$L27</f>
        <v>0.9160778109276636</v>
      </c>
      <c r="Q42" s="143">
        <f>(VLOOKUP(Q30,'background calcs'!$B$20:$H$135,IF($L28&gt;=75,7,IF($L28&gt;=30,6,IF($L28&gt;=15,5,IF($L28&gt;=10,4,IF($L28&gt;=1.5,3,2)))))))*$L27</f>
        <v>0.9255708452377949</v>
      </c>
      <c r="R42" s="143">
        <f>(VLOOKUP(R30,'background calcs'!$B$20:$H$135,IF($L28&gt;=75,7,IF($L28&gt;=30,6,IF($L28&gt;=15,5,IF($L28&gt;=10,4,IF($L28&gt;=1.5,3,2)))))))*$L27</f>
        <v>0.9357205405678778</v>
      </c>
      <c r="S42" s="143">
        <f>(VLOOKUP(S30,'background calcs'!$B$20:$H$135,IF($L28&gt;=75,7,IF($L28&gt;=30,6,IF($L28&gt;=15,5,IF($L28&gt;=10,4,IF($L28&gt;=1.5,3,2)))))))*$L27</f>
        <v>0.939731882885391</v>
      </c>
      <c r="T42" s="143">
        <f>(VLOOKUP(T30,'background calcs'!$B$20:$H$135,IF($L28&gt;=75,7,IF($L28&gt;=30,6,IF($L28&gt;=15,5,IF($L28&gt;=10,4,IF($L28&gt;=1.5,3,2)))))))*$L27</f>
        <v>0.9431841116533102</v>
      </c>
      <c r="U42" s="143">
        <f>(VLOOKUP(U30,'background calcs'!$B$20:$H$135,IF($L28&gt;=75,7,IF($L28&gt;=30,6,IF($L28&gt;=15,5,IF($L28&gt;=10,4,IF($L28&gt;=1.5,3,2)))))))*$L27</f>
        <v>0.946077226871635</v>
      </c>
      <c r="V42" s="143">
        <f>(VLOOKUP(V30,'background calcs'!$B$20:$H$135,IF($L28&gt;=75,7,IF($L28&gt;=30,6,IF($L28&gt;=15,5,IF($L28&gt;=10,4,IF($L28&gt;=1.5,3,2)))))))*$L27</f>
        <v>0.9484112285403662</v>
      </c>
      <c r="W42" s="143">
        <f>(VLOOKUP(W30,'background calcs'!$B$20:$H$135,IF($L28&gt;=75,7,IF($L28&gt;=30,6,IF($L28&gt;=15,5,IF($L28&gt;=10,4,IF($L28&gt;=1.5,3,2)))))))*$L27</f>
        <v>0.950186116659503</v>
      </c>
      <c r="X42" s="143">
        <f>(VLOOKUP(X30,'background calcs'!$B$20:$H$135,IF($L28&gt;=75,7,IF($L28&gt;=30,6,IF($L28&gt;=15,5,IF($L28&gt;=10,4,IF($L28&gt;=1.5,3,2)))))))*$L27</f>
        <v>0.9514018912290455</v>
      </c>
      <c r="Y42" s="58">
        <f>(VLOOKUP(Y30,'background calcs'!$B$20:$H$135,IF($L28&gt;=75,7,IF($L28&gt;=30,6,IF($L28&gt;=15,5,IF($L28&gt;=10,4,IF($L28&gt;=1.5,3,2)))))))*$L27</f>
        <v>0.9520585522489943</v>
      </c>
      <c r="Z42" s="58">
        <f>(VLOOKUP(Z30,'background calcs'!$B$20:$H$135,IF($L28&gt;=75,7,IF($L28&gt;=30,6,IF($L28&gt;=15,5,IF($L28&gt;=10,4,IF($L28&gt;=1.5,3,2)))))))*$L27</f>
        <v>0.9521560997193489</v>
      </c>
      <c r="AA42" s="58">
        <f>(VLOOKUP(AA30,'background calcs'!$B$20:$H$135,IF($L28&gt;=75,7,IF($L28&gt;=30,6,IF($L28&gt;=15,5,IF($L28&gt;=10,4,IF($L28&gt;=1.5,3,2)))))))*$L27</f>
        <v>0.9516945336401093</v>
      </c>
      <c r="AB42" s="58">
        <f>(VLOOKUP(AB30,'background calcs'!$B$20:$H$135,IF($L28&gt;=75,7,IF($L28&gt;=30,6,IF($L28&gt;=15,5,IF($L28&gt;=10,4,IF($L28&gt;=1.5,3,2)))))))*$L27</f>
        <v>0.9506738540112756</v>
      </c>
      <c r="AC42" s="58">
        <f>(VLOOKUP(AC30,'background calcs'!$B$20:$H$135,IF($L28&gt;=75,7,IF($L28&gt;=30,6,IF($L28&gt;=15,5,IF($L28&gt;=10,4,IF($L28&gt;=1.5,3,2)))))))*$L27</f>
        <v>0.9494547485525008</v>
      </c>
      <c r="AD42" s="58">
        <f>(VLOOKUP(AD30,'background calcs'!$B$20:$H$135,IF($L28&gt;=75,7,IF($L28&gt;=30,6,IF($L28&gt;=15,5,IF($L28&gt;=10,4,IF($L28&gt;=1.5,3,2)))))))*$L27</f>
        <v>0.9474276645343978</v>
      </c>
      <c r="AE42" s="58">
        <f>(VLOOKUP(AE30,'background calcs'!$B$20:$H$135,IF($L28&gt;=75,7,IF($L28&gt;=30,6,IF($L28&gt;=15,5,IF($L28&gt;=10,4,IF($L28&gt;=1.5,3,2)))))))*$L27</f>
        <v>0.9448414669667007</v>
      </c>
      <c r="AF42" s="74">
        <f>(VLOOKUP(AF30,'background calcs'!$B$20:$H$135,IF($L28&gt;=75,7,IF($L28&gt;=30,6,IF($L28&gt;=15,5,IF($L28&gt;=10,4,IF($L28&gt;=1.5,3,2)))))))*$L27</f>
        <v>0.941</v>
      </c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</row>
    <row r="43" spans="2:65" ht="17.25" customHeight="1">
      <c r="B43" s="87">
        <v>0.28</v>
      </c>
      <c r="C43" s="19">
        <v>0.7224422086373696</v>
      </c>
      <c r="D43" s="19">
        <v>0.8209312888778859</v>
      </c>
      <c r="E43" s="19">
        <v>0.8877695184859107</v>
      </c>
      <c r="F43" s="19">
        <v>0.936252593578984</v>
      </c>
      <c r="G43" s="19">
        <v>0.9642857428984543</v>
      </c>
      <c r="H43" s="19">
        <v>0.990075092918007</v>
      </c>
      <c r="J43" s="70" t="s">
        <v>137</v>
      </c>
      <c r="K43" s="145" t="s">
        <v>126</v>
      </c>
      <c r="L43" s="13">
        <v>0.3</v>
      </c>
      <c r="M43" s="13">
        <v>0.333</v>
      </c>
      <c r="N43" s="13">
        <v>0.383</v>
      </c>
      <c r="O43" s="13">
        <v>0.45225</v>
      </c>
      <c r="P43" s="13">
        <v>0.5215</v>
      </c>
      <c r="Q43" s="13">
        <v>0.5822499999999999</v>
      </c>
      <c r="R43" s="13">
        <v>0.643</v>
      </c>
      <c r="S43" s="13">
        <v>0.6945</v>
      </c>
      <c r="T43" s="13">
        <v>0.746</v>
      </c>
      <c r="U43" s="13">
        <v>0.78</v>
      </c>
      <c r="V43" s="13">
        <v>0.8</v>
      </c>
      <c r="W43" s="13">
        <v>0.82</v>
      </c>
      <c r="X43" s="13">
        <v>0.84</v>
      </c>
      <c r="Y43" s="13">
        <v>0.86</v>
      </c>
      <c r="Z43" s="13">
        <v>0.88</v>
      </c>
      <c r="AA43" s="13">
        <v>0.9</v>
      </c>
      <c r="AB43" s="13">
        <v>0.92</v>
      </c>
      <c r="AC43" s="13">
        <v>0.94</v>
      </c>
      <c r="AD43" s="13">
        <v>0.96</v>
      </c>
      <c r="AE43" s="13">
        <v>0.98</v>
      </c>
      <c r="AF43" s="75">
        <v>1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</row>
    <row r="44" spans="2:65" ht="17.25" customHeight="1">
      <c r="B44" s="87">
        <v>0.29</v>
      </c>
      <c r="C44" s="19">
        <v>0.736647532964509</v>
      </c>
      <c r="D44" s="19">
        <v>0.8351729717084811</v>
      </c>
      <c r="E44" s="19">
        <v>0.8947834988802689</v>
      </c>
      <c r="F44" s="19">
        <v>0.9432544826335277</v>
      </c>
      <c r="G44" s="19">
        <v>0.9687166731822501</v>
      </c>
      <c r="H44" s="19">
        <v>0.9922323076534125</v>
      </c>
      <c r="J44" s="70" t="s">
        <v>133</v>
      </c>
      <c r="K44" s="54" t="s">
        <v>55</v>
      </c>
      <c r="L44" s="14">
        <f>(1-$W26)*L30+$W26</f>
        <v>0.7000029999999999</v>
      </c>
      <c r="M44" s="14">
        <f>(1-$W26)*M30+$W26</f>
        <v>0.715</v>
      </c>
      <c r="N44" s="14">
        <f>(1-$W26)*N30+$W26</f>
        <v>0.73</v>
      </c>
      <c r="O44" s="14">
        <f>(1-$W26)*O30+$W26</f>
        <v>0.745</v>
      </c>
      <c r="P44" s="14">
        <f>(1-$W26)*P30+$W26</f>
        <v>0.76</v>
      </c>
      <c r="Q44" s="14">
        <f>(1-$W26)*Q30+$W26</f>
        <v>0.7749999999999999</v>
      </c>
      <c r="R44" s="14">
        <f>(1-$W26)*R30+$W26</f>
        <v>0.7899999999999999</v>
      </c>
      <c r="S44" s="14">
        <f>(1-$W26)*S30+$W26</f>
        <v>0.8049999999999999</v>
      </c>
      <c r="T44" s="14">
        <f>(1-$W26)*T30+$W26</f>
        <v>0.82</v>
      </c>
      <c r="U44" s="14">
        <f>(1-$W26)*U30+$W26</f>
        <v>0.835</v>
      </c>
      <c r="V44" s="14">
        <f>(1-$W26)*V30+$W26</f>
        <v>0.85</v>
      </c>
      <c r="W44" s="14">
        <f>(1-$W26)*W30+$W26</f>
        <v>0.865</v>
      </c>
      <c r="X44" s="14">
        <f>(1-$W26)*X30+$W26</f>
        <v>0.88</v>
      </c>
      <c r="Y44" s="14">
        <f>(1-$W26)*Y30+$W26</f>
        <v>0.895</v>
      </c>
      <c r="Z44" s="14">
        <f>(1-$W26)*Z30+$W26</f>
        <v>0.9099999999999999</v>
      </c>
      <c r="AA44" s="14">
        <f>(1-$W26)*AA30+$W26</f>
        <v>0.925</v>
      </c>
      <c r="AB44" s="14">
        <f>(1-$W26)*AB30+$W26</f>
        <v>0.94</v>
      </c>
      <c r="AC44" s="14">
        <f>(1-$W26)*AC30+$W26</f>
        <v>0.955</v>
      </c>
      <c r="AD44" s="14">
        <f>(1-$W26)*AD30+$W26</f>
        <v>0.97</v>
      </c>
      <c r="AE44" s="14">
        <f>(1-$W26)*AE30+$W26</f>
        <v>0.985</v>
      </c>
      <c r="AF44" s="71">
        <f>(1-$W26)*AF30+$W26</f>
        <v>1</v>
      </c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</row>
    <row r="45" spans="2:65" ht="15">
      <c r="B45" s="87">
        <v>0.3</v>
      </c>
      <c r="C45" s="27">
        <v>0.7508528572916482</v>
      </c>
      <c r="D45" s="27">
        <v>0.8494146545390764</v>
      </c>
      <c r="E45" s="27">
        <v>0.9017974792746272</v>
      </c>
      <c r="F45" s="27">
        <v>0.9502563716880713</v>
      </c>
      <c r="G45" s="30">
        <v>0.9731476034660456</v>
      </c>
      <c r="H45" s="30">
        <v>0.9943895223888181</v>
      </c>
      <c r="J45" s="70" t="s">
        <v>140</v>
      </c>
      <c r="K45" s="53" t="s">
        <v>148</v>
      </c>
      <c r="L45" s="14">
        <f>L26</f>
        <v>0.2642043539799151</v>
      </c>
      <c r="M45" s="14">
        <f>M46-(($W46-$W45)*M30*2)</f>
        <v>0.33983186303189217</v>
      </c>
      <c r="N45" s="14">
        <f>N46-(($W46-$W45)*N30*2)</f>
        <v>0.41075755981297907</v>
      </c>
      <c r="O45" s="14">
        <f>O46-(($W46-$W45)*O30*2)</f>
        <v>0.4772511934031537</v>
      </c>
      <c r="P45" s="14">
        <f>P46-(($W46-$W45)*P30*2)</f>
        <v>0.5395622656127746</v>
      </c>
      <c r="Q45" s="14">
        <f>Q46-(($W46-$W45)*Q30*2)</f>
        <v>0.5979218956826848</v>
      </c>
      <c r="R45" s="14">
        <f>R46-(($W46-$W45)*R30*2)</f>
        <v>0.6525444826329398</v>
      </c>
      <c r="S45" s="14">
        <f>S46-(($W46-$W45)*S30*2)</f>
        <v>0.7036975066354908</v>
      </c>
      <c r="T45" s="14">
        <f>T46-(($W46-$W45)*T30*2)</f>
        <v>0.7499697941952932</v>
      </c>
      <c r="U45" s="14">
        <f>U46-(($W46-$W45)*U30*2)</f>
        <v>0.7928174262862812</v>
      </c>
      <c r="V45" s="14">
        <f>V46-(($W46-$W45)*V30*2)</f>
        <v>0.8325649293209526</v>
      </c>
      <c r="W45" s="14">
        <f>W44</f>
        <v>0.865</v>
      </c>
      <c r="X45" s="14">
        <f>X44</f>
        <v>0.88</v>
      </c>
      <c r="Y45" s="14">
        <f>Y44</f>
        <v>0.895</v>
      </c>
      <c r="Z45" s="14">
        <f>Z44</f>
        <v>0.9099999999999999</v>
      </c>
      <c r="AA45" s="14">
        <f>AA44</f>
        <v>0.925</v>
      </c>
      <c r="AB45" s="14">
        <f>AB44</f>
        <v>0.94</v>
      </c>
      <c r="AC45" s="14">
        <f>AC44</f>
        <v>0.955</v>
      </c>
      <c r="AD45" s="14">
        <f>AD44</f>
        <v>0.97</v>
      </c>
      <c r="AE45" s="14">
        <f>AE44</f>
        <v>0.985</v>
      </c>
      <c r="AF45" s="71">
        <f>AF44</f>
        <v>1</v>
      </c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</row>
    <row r="46" spans="2:65" ht="15">
      <c r="B46" s="87">
        <v>0.31</v>
      </c>
      <c r="C46" s="30">
        <v>0.7609995175253191</v>
      </c>
      <c r="D46" s="30">
        <v>0.8616218112510152</v>
      </c>
      <c r="E46" s="30">
        <v>0.9088114596689854</v>
      </c>
      <c r="F46" s="30">
        <v>0.9532571812828757</v>
      </c>
      <c r="G46" s="30">
        <v>0.9747084642940109</v>
      </c>
      <c r="H46" s="30">
        <v>0.9952896260524421</v>
      </c>
      <c r="J46" s="70" t="s">
        <v>131</v>
      </c>
      <c r="K46" s="53" t="s">
        <v>139</v>
      </c>
      <c r="L46" s="14">
        <f>(L33*L36+L37*$L26+L38*L39+L40*$W23)/L41</f>
        <v>0.2642190638610659</v>
      </c>
      <c r="M46" s="14">
        <f>(M33*M36+M37*$L26+M38*M39+M40*$W23)/M41</f>
        <v>0.33530796383362715</v>
      </c>
      <c r="N46" s="14">
        <f>(N33*N36+N37*$L26+N38*N39+N40*$W23)/N41</f>
        <v>0.40170976141644904</v>
      </c>
      <c r="O46" s="14">
        <f>(O33*O36+O37*$L26+O38*O39+O40*$W23)/O41</f>
        <v>0.46367949580835865</v>
      </c>
      <c r="P46" s="14">
        <f>(P33*P36+P37*$L26+P38*P39+P40*$W23)/P41</f>
        <v>0.5214666688197146</v>
      </c>
      <c r="Q46" s="14">
        <f>(Q33*Q36+Q37*$L26+Q38*Q39+Q40*$W23)/Q41</f>
        <v>0.5753023996913598</v>
      </c>
      <c r="R46" s="14">
        <f>(R33*R36+R37*$L26+R38*R39+R40*$W23)/R41</f>
        <v>0.6254010874433498</v>
      </c>
      <c r="S46" s="14">
        <f>(S33*S36+S37*$L26+S38*S39+S40*$W23)/S41</f>
        <v>0.6720302122476357</v>
      </c>
      <c r="T46" s="14">
        <f>(T33*T36+T37*$L26+T38*T39+T40*$W23)/T41</f>
        <v>0.7137786006091731</v>
      </c>
      <c r="U46" s="14">
        <f>(U33*U36+U37*$L26+U38*U39+U40*$W23)/U41</f>
        <v>0.752102333501896</v>
      </c>
      <c r="V46" s="14">
        <f>(V33*V36+V37*$L26+V38*V39+V40*$W23)/V41</f>
        <v>0.7873259373383025</v>
      </c>
      <c r="W46" s="14">
        <f>(W33*W36+W37*$L26+W38*W39+W40*$W23)/W41</f>
        <v>0.8197610080173499</v>
      </c>
      <c r="X46" s="14">
        <f>(X33*X36+X37*$L26+X38*X39+X40*$W23)/X41</f>
        <v>0.8496955166797572</v>
      </c>
      <c r="Y46" s="14">
        <f>(Y33*Y36+Y37*$L26+Y38*Y39+Y40*$W23)/Y41</f>
        <v>0.8773897374378216</v>
      </c>
      <c r="Z46" s="14">
        <f>(Z33*Z36+Z37*$L26+Z38*Z39+Z40*$W23)/Z41</f>
        <v>0.9030759015017579</v>
      </c>
      <c r="AA46" s="14">
        <f>(AA33*AA36+AA37*$L26+AA38*AA39+AA40*$W23)/AA41</f>
        <v>0.9269597420085868</v>
      </c>
      <c r="AB46" s="14">
        <f>(AB33*AB36+AB37*$L26+AB38*AB39+AB40*$W23)/AB41</f>
        <v>0.949222865632983</v>
      </c>
      <c r="AC46" s="14">
        <f>(AC33*AC36+AC37*$L26+AC38*AC39+AC40*$W23)/AC41</f>
        <v>0.9700253703421943</v>
      </c>
      <c r="AD46" s="14">
        <f>(AD33*AD36+AD37*$L26+AD38*AD39+AD40*$W23)/AD41</f>
        <v>0.9895084110230556</v>
      </c>
      <c r="AE46" s="14">
        <f>(AE33*AE36+AE37*$L26+AE38*AE39+AE40*$W23)/AE41</f>
        <v>1.0077965730755882</v>
      </c>
      <c r="AF46" s="71">
        <v>1</v>
      </c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</row>
    <row r="47" spans="2:65" ht="15">
      <c r="B47" s="87">
        <v>0.32</v>
      </c>
      <c r="C47" s="30">
        <v>0.7711461777589901</v>
      </c>
      <c r="D47" s="30">
        <v>0.8738289679629541</v>
      </c>
      <c r="E47" s="30">
        <v>0.9158254400633435</v>
      </c>
      <c r="F47" s="30">
        <v>0.9562579908776802</v>
      </c>
      <c r="G47" s="30">
        <v>0.9762352017839128</v>
      </c>
      <c r="H47" s="30">
        <v>0.9961659629339367</v>
      </c>
      <c r="J47" s="70" t="s">
        <v>135</v>
      </c>
      <c r="K47" s="53" t="s">
        <v>99</v>
      </c>
      <c r="L47" s="13">
        <f>L26</f>
        <v>0.2642043539799151</v>
      </c>
      <c r="M47" s="13">
        <f>MIN(M46,+N47-(N46-M46)*(1-(1/7)/5%*M30))</f>
        <v>0.33530796383362715</v>
      </c>
      <c r="N47" s="13">
        <f>MIN(N46,+O47-(O46-N46)*(1-(1/7)/5%*N30))</f>
        <v>0.40170976141644904</v>
      </c>
      <c r="O47" s="13">
        <f>MIN(O46,+P47-(P46-O46)*(1-(1/7)/5%*O30))</f>
        <v>0.46367949580835865</v>
      </c>
      <c r="P47" s="13">
        <f>MIN(P46,+Q47-(Q46-P46)*(1-(1/7)/5%*P30))</f>
        <v>0.5214666688197146</v>
      </c>
      <c r="Q47" s="13">
        <f>MIN(Q46,+R47-(R46-Q46)*(1-(1/7)/5%*Q30))</f>
        <v>0.5740247856702477</v>
      </c>
      <c r="R47" s="13">
        <f>MIN(R46,+S47-(S46-R46)*(1-(1/7)/5%*R30))</f>
        <v>0.5883386964565306</v>
      </c>
      <c r="S47" s="13">
        <f>MIN(S46,+T47-(T46-S46)*(1-(1/7)/5%*S30))</f>
        <v>0.595</v>
      </c>
      <c r="T47" s="149">
        <f>U47-(U44-T44)</f>
        <v>0.595</v>
      </c>
      <c r="U47" s="13">
        <f>V47-(V44-U44)</f>
        <v>0.61</v>
      </c>
      <c r="V47" s="13">
        <f>W47-(W44-V44)</f>
        <v>0.625</v>
      </c>
      <c r="W47" s="13">
        <v>0.64</v>
      </c>
      <c r="X47" s="13">
        <f>Y47-($AF47-$W47)/9</f>
        <v>0.6799999999999997</v>
      </c>
      <c r="Y47" s="13">
        <f>Z47-($AF47-$W47)/9</f>
        <v>0.7199999999999998</v>
      </c>
      <c r="Z47" s="13">
        <f>AA47-($AF47-$W47)/9</f>
        <v>0.7599999999999998</v>
      </c>
      <c r="AA47" s="13">
        <f>AB47-($AF47-$W47)/9</f>
        <v>0.7999999999999998</v>
      </c>
      <c r="AB47" s="13">
        <f>AC47-($AF47-$W47)/9</f>
        <v>0.8399999999999999</v>
      </c>
      <c r="AC47" s="13">
        <f>AD47-($AF47-$W47)/9</f>
        <v>0.8799999999999999</v>
      </c>
      <c r="AD47" s="13">
        <f>AE47-($AF47-$W47)/9</f>
        <v>0.9199999999999999</v>
      </c>
      <c r="AE47" s="13">
        <f>AF47-($AF47-$W47)/9</f>
        <v>0.96</v>
      </c>
      <c r="AF47" s="75">
        <v>1</v>
      </c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</row>
    <row r="48" spans="2:65" ht="15">
      <c r="B48" s="87">
        <v>0.33</v>
      </c>
      <c r="C48" s="30">
        <v>0.7812928379926609</v>
      </c>
      <c r="D48" s="30">
        <v>0.8860361246748929</v>
      </c>
      <c r="E48" s="30">
        <v>0.9228394204577018</v>
      </c>
      <c r="F48" s="30">
        <v>0.9592588004724847</v>
      </c>
      <c r="G48" s="30">
        <v>0.977727815935751</v>
      </c>
      <c r="H48" s="30">
        <v>0.9970185330333018</v>
      </c>
      <c r="J48" s="70" t="s">
        <v>141</v>
      </c>
      <c r="K48" s="53" t="s">
        <v>149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75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</row>
    <row r="49" spans="2:65" ht="15">
      <c r="B49" s="87">
        <v>0.34</v>
      </c>
      <c r="C49" s="30">
        <v>0.7914394982263319</v>
      </c>
      <c r="D49" s="30">
        <v>0.8982432813868317</v>
      </c>
      <c r="E49" s="30">
        <v>0.92985340085206</v>
      </c>
      <c r="F49" s="30">
        <v>0.9622596100672891</v>
      </c>
      <c r="G49" s="30">
        <v>0.9791863067495256</v>
      </c>
      <c r="H49" s="30">
        <v>0.9978473363505376</v>
      </c>
      <c r="J49" s="70" t="s">
        <v>145</v>
      </c>
      <c r="K49" s="53" t="s">
        <v>150</v>
      </c>
      <c r="L49" s="87">
        <f>L26</f>
        <v>0.2642043539799151</v>
      </c>
      <c r="M49" s="13">
        <f>L49+($AF49-$L49)/20</f>
        <v>0.30099413628091937</v>
      </c>
      <c r="N49" s="13">
        <f>M49+($AF49-$L49)/20</f>
        <v>0.33778391858192364</v>
      </c>
      <c r="O49" s="13">
        <f>N49+($AF49-$L49)/20</f>
        <v>0.3745737008829279</v>
      </c>
      <c r="P49" s="13">
        <f>O49+($AF49-$L49)/20</f>
        <v>0.4113634831839322</v>
      </c>
      <c r="Q49" s="13">
        <f>P49+($AF49-$L49)/20</f>
        <v>0.44815326548493645</v>
      </c>
      <c r="R49" s="13">
        <f>Q49+($AF49-$L49)/20</f>
        <v>0.4849430477859407</v>
      </c>
      <c r="S49" s="13">
        <f>R49+($AF49-$L49)/20</f>
        <v>0.5217328300869449</v>
      </c>
      <c r="T49" s="13">
        <f>S49+($AF49-$L49)/20</f>
        <v>0.5585226123879492</v>
      </c>
      <c r="U49" s="13">
        <f>T49+($AF49-$L49)/20</f>
        <v>0.5953123946889535</v>
      </c>
      <c r="V49" s="13">
        <f>U49+($AF49-$L49)/20</f>
        <v>0.6321021769899577</v>
      </c>
      <c r="W49" s="13">
        <f>V49+($AF49-$L49)/20</f>
        <v>0.668891959290962</v>
      </c>
      <c r="X49" s="13">
        <f>W49+($AF49-$L49)/20</f>
        <v>0.7056817415919663</v>
      </c>
      <c r="Y49" s="13">
        <f>X49+($AF49-$L49)/20</f>
        <v>0.7424715238929706</v>
      </c>
      <c r="Z49" s="13">
        <f>Y49+($AF49-$L49)/20</f>
        <v>0.7792613061939748</v>
      </c>
      <c r="AA49" s="13">
        <f>Z49+($AF49-$L49)/20</f>
        <v>0.8160510884949791</v>
      </c>
      <c r="AB49" s="13">
        <f>AA49+($AF49-$L49)/20</f>
        <v>0.8528408707959834</v>
      </c>
      <c r="AC49" s="13">
        <f>AB49+($AF49-$L49)/20</f>
        <v>0.8896306530969876</v>
      </c>
      <c r="AD49" s="13">
        <f>AC49+($AF49-$L49)/20</f>
        <v>0.9264204353979919</v>
      </c>
      <c r="AE49" s="13">
        <f>AD49+($AF49-$L49)/20</f>
        <v>0.9632102176989962</v>
      </c>
      <c r="AF49" s="75">
        <v>1</v>
      </c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</row>
    <row r="50" spans="2:65" ht="15">
      <c r="B50" s="87">
        <v>0.35</v>
      </c>
      <c r="C50" s="27">
        <v>0.8015861584600028</v>
      </c>
      <c r="D50" s="27">
        <v>0.9104504380987706</v>
      </c>
      <c r="E50" s="27">
        <v>0.9368673812464182</v>
      </c>
      <c r="F50" s="27">
        <v>0.9652604196620935</v>
      </c>
      <c r="G50" s="30">
        <v>0.9806106742252365</v>
      </c>
      <c r="H50" s="30">
        <v>0.998652372885644</v>
      </c>
      <c r="J50" s="70" t="s">
        <v>146</v>
      </c>
      <c r="K50" s="53" t="s">
        <v>0</v>
      </c>
      <c r="L50" s="13">
        <v>0</v>
      </c>
      <c r="M50" s="14">
        <v>0.05</v>
      </c>
      <c r="N50" s="14">
        <v>0.1</v>
      </c>
      <c r="O50" s="14">
        <v>0.15</v>
      </c>
      <c r="P50" s="14">
        <v>0.2</v>
      </c>
      <c r="Q50" s="14">
        <v>0.25</v>
      </c>
      <c r="R50" s="14">
        <v>0.3</v>
      </c>
      <c r="S50" s="14">
        <v>0.35</v>
      </c>
      <c r="T50" s="14">
        <v>0.4</v>
      </c>
      <c r="U50" s="14">
        <v>0.45</v>
      </c>
      <c r="V50" s="14">
        <v>0.5</v>
      </c>
      <c r="W50" s="14">
        <v>0.55</v>
      </c>
      <c r="X50" s="14">
        <v>0.6</v>
      </c>
      <c r="Y50" s="14">
        <v>0.65</v>
      </c>
      <c r="Z50" s="14">
        <v>0.7</v>
      </c>
      <c r="AA50" s="14">
        <v>0.75</v>
      </c>
      <c r="AB50" s="14">
        <v>0.8</v>
      </c>
      <c r="AC50" s="14">
        <v>0.85</v>
      </c>
      <c r="AD50" s="14">
        <v>0.9</v>
      </c>
      <c r="AE50" s="14">
        <v>0.95</v>
      </c>
      <c r="AF50" s="71">
        <v>1</v>
      </c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</row>
    <row r="51" spans="2:65" ht="15">
      <c r="B51" s="87">
        <v>0.36</v>
      </c>
      <c r="C51" s="30">
        <v>0.8086888206235725</v>
      </c>
      <c r="D51" s="30">
        <v>0.9196058056327246</v>
      </c>
      <c r="E51" s="30">
        <v>0.9408753700431943</v>
      </c>
      <c r="F51" s="30">
        <v>0.9678135189060292</v>
      </c>
      <c r="G51" s="30">
        <v>0.982000918362884</v>
      </c>
      <c r="H51" s="30">
        <v>0.999433642638621</v>
      </c>
      <c r="J51" s="70" t="s">
        <v>138</v>
      </c>
      <c r="K51" s="53" t="s">
        <v>4</v>
      </c>
      <c r="L51" s="13">
        <f>(VLOOKUP(L43,'background calcs'!$B$20:$H$135,IF($L28&gt;=75,7,IF($L28&gt;=30,6,IF($L28&gt;=15,5,IF($L28&gt;=10,4,IF($L28&gt;=1.5,3,2)))))))*$L27</f>
        <v>0.9357205405678778</v>
      </c>
      <c r="M51" s="13">
        <f>(VLOOKUP(M43,'background calcs'!$B$20:$H$135,IF($L28&gt;=75,7,IF($L28&gt;=30,6,IF($L28&gt;=15,5,IF($L28&gt;=10,4,IF($L28&gt;=1.5,3,2)))))))*$L27</f>
        <v>0.9381944395843369</v>
      </c>
      <c r="N51" s="13">
        <f>(VLOOKUP(N43,'background calcs'!$B$20:$H$135,IF($L28&gt;=75,7,IF($L28&gt;=30,6,IF($L28&gt;=15,5,IF($L28&gt;=10,4,IF($L28&gt;=1.5,3,2)))))))*$L27</f>
        <v>0.9418703137720937</v>
      </c>
      <c r="O51" s="13">
        <f>(VLOOKUP(O43,'background calcs'!$B$20:$H$135,IF($L28&gt;=75,7,IF($L28&gt;=30,6,IF($L28&gt;=15,5,IF($L28&gt;=10,4,IF($L28&gt;=1.5,3,2)))))))*$L27</f>
        <v>0.946077226871635</v>
      </c>
      <c r="P51" s="13">
        <f>(VLOOKUP(P43,'background calcs'!$B$20:$H$135,IF($L28&gt;=75,7,IF($L28&gt;=30,6,IF($L28&gt;=15,5,IF($L28&gt;=10,4,IF($L28&gt;=1.5,3,2)))))))*$L27</f>
        <v>0.949188277413972</v>
      </c>
      <c r="Q51" s="13">
        <f>(VLOOKUP(Q43,'background calcs'!$B$20:$H$135,IF($L28&gt;=75,7,IF($L28&gt;=30,6,IF($L28&gt;=15,5,IF($L28&gt;=10,4,IF($L28&gt;=1.5,3,2)))))))*$L27</f>
        <v>0.9509826750271798</v>
      </c>
      <c r="R51" s="13">
        <f>(VLOOKUP(R43,'background calcs'!$B$20:$H$135,IF($L28&gt;=75,7,IF($L28&gt;=30,6,IF($L28&gt;=15,5,IF($L28&gt;=10,4,IF($L28&gt;=1.5,3,2)))))))*$L27</f>
        <v>0.9519719491289721</v>
      </c>
      <c r="S51" s="13">
        <f>(VLOOKUP(S43,'background calcs'!$B$20:$H$135,IF($L28&gt;=75,7,IF($L28&gt;=30,6,IF($L28&gt;=15,5,IF($L28&gt;=10,4,IF($L28&gt;=1.5,3,2)))))))*$L27</f>
        <v>0.9521813193092454</v>
      </c>
      <c r="T51" s="13">
        <f>(VLOOKUP(T43,'background calcs'!$B$20:$H$135,IF($L28&gt;=75,7,IF($L28&gt;=30,6,IF($L28&gt;=15,5,IF($L28&gt;=10,4,IF($L28&gt;=1.5,3,2)))))))*$L27</f>
        <v>0.9518315759399246</v>
      </c>
      <c r="U51" s="13">
        <f>(VLOOKUP(U43,'background calcs'!$B$20:$H$135,IF($L28&gt;=75,7,IF($L28&gt;=30,6,IF($L28&gt;=15,5,IF($L28&gt;=10,4,IF($L28&gt;=1.5,3,2)))))))*$L27</f>
        <v>0.9511492194887605</v>
      </c>
      <c r="V51" s="13">
        <f>(VLOOKUP(V43,'background calcs'!$B$20:$H$135,IF($L28&gt;=75,7,IF($L28&gt;=30,6,IF($L28&gt;=15,5,IF($L28&gt;=10,4,IF($L28&gt;=1.5,3,2)))))))*$L27</f>
        <v>0.9506738540112756</v>
      </c>
      <c r="W51" s="13">
        <f>(VLOOKUP(W43,'background calcs'!$B$20:$H$135,IF($L28&gt;=75,7,IF($L28&gt;=30,6,IF($L28&gt;=15,5,IF($L28&gt;=10,4,IF($L28&gt;=1.5,3,2)))))))*$L27</f>
        <v>0.9504026244595576</v>
      </c>
      <c r="X51" s="13">
        <f>(VLOOKUP(X43,'background calcs'!$B$20:$H$135,IF($L28&gt;=75,7,IF($L28&gt;=30,6,IF($L28&gt;=15,5,IF($L28&gt;=10,4,IF($L28&gt;=1.5,3,2)))))))*$L27</f>
        <v>0.94979307173017</v>
      </c>
      <c r="Y51" s="13">
        <f>(VLOOKUP(Y43,'background calcs'!$B$20:$H$135,IF($L28&gt;=75,7,IF($L28&gt;=30,6,IF($L28&gt;=15,5,IF($L28&gt;=10,4,IF($L28&gt;=1.5,3,2)))))))*$L27</f>
        <v>0.9490940608328476</v>
      </c>
      <c r="Z51" s="13">
        <f>(VLOOKUP(Z43,'background calcs'!$B$20:$H$135,IF($L28&gt;=75,7,IF($L28&gt;=30,6,IF($L28&gt;=15,5,IF($L28&gt;=10,4,IF($L28&gt;=1.5,3,2)))))))*$L27</f>
        <v>0.9483055917675902</v>
      </c>
      <c r="AA51" s="13">
        <f>(VLOOKUP(AA43,'background calcs'!$B$20:$H$135,IF($L28&gt;=75,7,IF($L28&gt;=30,6,IF($L28&gt;=15,5,IF($L28&gt;=10,4,IF($L28&gt;=1.5,3,2)))))))*$L27</f>
        <v>0.9474276645343978</v>
      </c>
      <c r="AB51" s="13">
        <f>(VLOOKUP(AB43,'background calcs'!$B$20:$H$135,IF($L28&gt;=75,7,IF($L28&gt;=30,6,IF($L28&gt;=15,5,IF($L28&gt;=10,4,IF($L28&gt;=1.5,3,2)))))))*$L27</f>
        <v>0.9464602791332702</v>
      </c>
      <c r="AC51" s="13">
        <f>(VLOOKUP(AC43,'background calcs'!$B$20:$H$135,IF($L28&gt;=75,7,IF($L28&gt;=30,6,IF($L28&gt;=15,5,IF($L28&gt;=10,4,IF($L28&gt;=1.5,3,2)))))))*$L27</f>
        <v>0.9454034355642077</v>
      </c>
      <c r="AD51" s="13">
        <f>(VLOOKUP(AD43,'background calcs'!$B$20:$H$135,IF($L28&gt;=75,7,IF($L28&gt;=30,6,IF($L28&gt;=15,5,IF($L28&gt;=10,4,IF($L28&gt;=1.5,3,2)))))))*$L27</f>
        <v>0.9442571338272099</v>
      </c>
      <c r="AE51" s="13">
        <f>(VLOOKUP(AE43,'background calcs'!$B$20:$H$135,IF($L28&gt;=75,7,IF($L28&gt;=30,6,IF($L28&gt;=15,5,IF($L28&gt;=10,4,IF($L28&gt;=1.5,3,2)))))))*$L27</f>
        <v>0.9430213739222774</v>
      </c>
      <c r="AF51" s="75">
        <f>(VLOOKUP(AF43,'background calcs'!$B$20:$H$135,IF($L28&gt;=75,7,IF($L28&gt;=30,6,IF($L28&gt;=15,5,IF($L28&gt;=10,4,IF($L28&gt;=1.5,3,2)))))))*$L27</f>
        <v>0.941</v>
      </c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</row>
    <row r="52" spans="2:65" ht="15">
      <c r="B52" s="87">
        <v>0.37</v>
      </c>
      <c r="C52" s="30">
        <v>0.8157914827871421</v>
      </c>
      <c r="D52" s="30">
        <v>0.9287611731666788</v>
      </c>
      <c r="E52" s="30">
        <v>0.9448833588399704</v>
      </c>
      <c r="F52" s="30">
        <v>0.9703666181499648</v>
      </c>
      <c r="G52" s="30">
        <v>0.9833570391624676</v>
      </c>
      <c r="H52" s="30">
        <v>1.0001911456094685</v>
      </c>
      <c r="J52" s="70" t="s">
        <v>134</v>
      </c>
      <c r="K52" s="53" t="s">
        <v>5</v>
      </c>
      <c r="L52" s="13">
        <f>(VLOOKUP(L44,'background calcs'!$B$20:$H$135,IF($L28&gt;=75,7,IF($L28&gt;=30,6,IF($L28&gt;=15,5,IF($L28&gt;=10,4,IF($L28&gt;=1.5,3,2)))))))*$L27</f>
        <v>0.9521560997193489</v>
      </c>
      <c r="M52" s="13">
        <f>(VLOOKUP(M44,'background calcs'!$B$20:$H$135,IF($L28&gt;=75,7,IF($L28&gt;=30,6,IF($L28&gt;=15,5,IF($L28&gt;=10,4,IF($L28&gt;=1.5,3,2)))))))*$L27</f>
        <v>0.9521085155874686</v>
      </c>
      <c r="N52" s="13">
        <f>(VLOOKUP(N44,'background calcs'!$B$20:$H$135,IF($L28&gt;=75,7,IF($L28&gt;=30,6,IF($L28&gt;=15,5,IF($L28&gt;=10,4,IF($L28&gt;=1.5,3,2)))))))*$L27</f>
        <v>0.9519462536977563</v>
      </c>
      <c r="O52" s="13">
        <f>(VLOOKUP(O44,'background calcs'!$B$20:$H$135,IF($L28&gt;=75,7,IF($L28&gt;=30,6,IF($L28&gt;=15,5,IF($L28&gt;=10,4,IF($L28&gt;=1.5,3,2)))))))*$L27</f>
        <v>0.9518315759399246</v>
      </c>
      <c r="P52" s="13">
        <f>(VLOOKUP(P44,'background calcs'!$B$20:$H$135,IF($L28&gt;=75,7,IF($L28&gt;=30,6,IF($L28&gt;=15,5,IF($L28&gt;=10,4,IF($L28&gt;=1.5,3,2)))))))*$L27</f>
        <v>0.9515351267983101</v>
      </c>
      <c r="Q52" s="13">
        <f>(VLOOKUP(Q44,'background calcs'!$B$20:$H$135,IF($L28&gt;=75,7,IF($L28&gt;=30,6,IF($L28&gt;=15,5,IF($L28&gt;=10,4,IF($L28&gt;=1.5,3,2)))))))*$L27</f>
        <v>0.951353355414527</v>
      </c>
      <c r="R52" s="13">
        <f>(VLOOKUP(R44,'background calcs'!$B$20:$H$135,IF($L28&gt;=75,7,IF($L28&gt;=30,6,IF($L28&gt;=15,5,IF($L28&gt;=10,4,IF($L28&gt;=1.5,3,2)))))))*$L27</f>
        <v>0.9511492194887605</v>
      </c>
      <c r="S52" s="13">
        <f>(VLOOKUP(S44,'background calcs'!$B$20:$H$135,IF($L28&gt;=75,7,IF($L28&gt;=30,6,IF($L28&gt;=15,5,IF($L28&gt;=10,4,IF($L28&gt;=1.5,3,2)))))))*$L27</f>
        <v>0.9506738540112756</v>
      </c>
      <c r="T52" s="13">
        <f>(VLOOKUP(T44,'background calcs'!$B$20:$H$135,IF($L28&gt;=75,7,IF($L28&gt;=30,6,IF($L28&gt;=15,5,IF($L28&gt;=10,4,IF($L28&gt;=1.5,3,2)))))))*$L27</f>
        <v>0.9504026244595576</v>
      </c>
      <c r="U52" s="13">
        <f>(VLOOKUP(U44,'background calcs'!$B$20:$H$135,IF($L28&gt;=75,7,IF($L28&gt;=30,6,IF($L28&gt;=15,5,IF($L28&gt;=10,4,IF($L28&gt;=1.5,3,2)))))))*$L27</f>
        <v>0.94979307173017</v>
      </c>
      <c r="V52" s="13">
        <f>(VLOOKUP(V44,'background calcs'!$B$20:$H$135,IF($L28&gt;=75,7,IF($L28&gt;=30,6,IF($L28&gt;=15,5,IF($L28&gt;=10,4,IF($L28&gt;=1.5,3,2)))))))*$L27</f>
        <v>0.9494547485525008</v>
      </c>
      <c r="W52" s="13">
        <f>(VLOOKUP(W44,'background calcs'!$B$20:$H$135,IF($L28&gt;=75,7,IF($L28&gt;=30,6,IF($L28&gt;=15,5,IF($L28&gt;=10,4,IF($L28&gt;=1.5,3,2)))))))*$L27</f>
        <v>0.9487110085712109</v>
      </c>
      <c r="X52" s="13">
        <f>(VLOOKUP(X44,'background calcs'!$B$20:$H$135,IF($L28&gt;=75,7,IF($L28&gt;=30,6,IF($L28&gt;=15,5,IF($L28&gt;=10,4,IF($L28&gt;=1.5,3,2)))))))*$L27</f>
        <v>0.9483055917675902</v>
      </c>
      <c r="Y52" s="13">
        <f>(VLOOKUP(Y44,'background calcs'!$B$20:$H$135,IF($L28&gt;=75,7,IF($L28&gt;=30,6,IF($L28&gt;=15,5,IF($L28&gt;=10,4,IF($L28&gt;=1.5,3,2)))))))*$L27</f>
        <v>0.9474276645343978</v>
      </c>
      <c r="Z52" s="13">
        <f>(VLOOKUP(Z44,'background calcs'!$B$20:$H$135,IF($L28&gt;=75,7,IF($L28&gt;=30,6,IF($L28&gt;=15,5,IF($L28&gt;=10,4,IF($L28&gt;=1.5,3,2)))))))*$L27</f>
        <v>0.946955154104826</v>
      </c>
      <c r="AA52" s="13">
        <f>(VLOOKUP(AA44,'background calcs'!$B$20:$H$135,IF($L28&gt;=75,7,IF($L28&gt;=30,6,IF($L28&gt;=15,5,IF($L28&gt;=10,4,IF($L28&gt;=1.5,3,2)))))))*$L27</f>
        <v>0.9459430396197309</v>
      </c>
      <c r="AB52" s="13">
        <f>(VLOOKUP(AB44,'background calcs'!$B$20:$H$135,IF($L28&gt;=75,7,IF($L28&gt;=30,6,IF($L28&gt;=15,5,IF($L28&gt;=10,4,IF($L28&gt;=1.5,3,2)))))))*$L27</f>
        <v>0.9454034355642077</v>
      </c>
      <c r="AC52" s="13">
        <f>(VLOOKUP(AC44,'background calcs'!$B$20:$H$135,IF($L28&gt;=75,7,IF($L28&gt;=30,6,IF($L28&gt;=15,5,IF($L28&gt;=10,4,IF($L28&gt;=1.5,3,2)))))))*$L27</f>
        <v>0.9442571338272099</v>
      </c>
      <c r="AD52" s="13">
        <f>(VLOOKUP(AD44,'background calcs'!$B$20:$H$135,IF($L28&gt;=75,7,IF($L28&gt;=30,6,IF($L28&gt;=15,5,IF($L28&gt;=10,4,IF($L28&gt;=1.5,3,2)))))))*$L27</f>
        <v>0.9436504361457354</v>
      </c>
      <c r="AE52" s="13">
        <f>(VLOOKUP(AE44,'background calcs'!$B$20:$H$135,IF($L28&gt;=75,7,IF($L28&gt;=30,6,IF($L28&gt;=15,5,IF($L28&gt;=10,4,IF($L28&gt;=1.5,3,2)))))))*$L27</f>
        <v>0.9423699471568353</v>
      </c>
      <c r="AF52" s="75">
        <f>(VLOOKUP(AF44,'background calcs'!$B$20:$H$135,IF($L28&gt;=75,7,IF($L28&gt;=30,6,IF($L28&gt;=15,5,IF($L28&gt;=10,4,IF($L28&gt;=1.5,3,2)))))))*$L27</f>
        <v>0.941</v>
      </c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ht="15">
      <c r="B53" s="87">
        <v>0.38</v>
      </c>
      <c r="C53" s="19">
        <v>0.8228941449507118</v>
      </c>
      <c r="D53" s="19">
        <v>0.9379165407006329</v>
      </c>
      <c r="E53" s="19">
        <v>0.9488913476367465</v>
      </c>
      <c r="F53" s="19">
        <v>0.9729197173939006</v>
      </c>
      <c r="G53" s="19">
        <v>0.9846790366239878</v>
      </c>
      <c r="H53" s="19">
        <v>1.0009248817981868</v>
      </c>
      <c r="I53" s="181"/>
      <c r="J53" s="70" t="s">
        <v>142</v>
      </c>
      <c r="K53" s="53" t="s">
        <v>6</v>
      </c>
      <c r="L53" s="13">
        <f>(VLOOKUP(L45,'background calcs'!$B$20:$H$135,IF($L28&gt;=75,7,IF($L28&gt;=30,6,IF($L28&gt;=15,5,IF($L28&gt;=10,4,IF($L28&gt;=1.5,3,2)))))))*$L27</f>
        <v>0.9276007843038114</v>
      </c>
      <c r="M53" s="13">
        <f>(VLOOKUP(M45,'background calcs'!$B$20:$H$135,IF($L28&gt;=75,7,IF($L28&gt;=30,6,IF($L28&gt;=15,5,IF($L28&gt;=10,4,IF($L28&gt;=1.5,3,2)))))))*$L27</f>
        <v>0.9381944395843369</v>
      </c>
      <c r="N53" s="13">
        <f>(VLOOKUP(N45,'background calcs'!$B$20:$H$135,IF($L28&gt;=75,7,IF($L28&gt;=30,6,IF($L28&gt;=15,5,IF($L28&gt;=10,4,IF($L28&gt;=1.5,3,2)))))))*$L27</f>
        <v>0.9438074637809426</v>
      </c>
      <c r="O53" s="13">
        <f>(VLOOKUP(O45,'background calcs'!$B$20:$H$135,IF($L28&gt;=75,7,IF($L28&gt;=30,6,IF($L28&gt;=15,5,IF($L28&gt;=10,4,IF($L28&gt;=1.5,3,2)))))))*$L27</f>
        <v>0.9470779211650788</v>
      </c>
      <c r="P53" s="13">
        <f>(VLOOKUP(P45,'background calcs'!$B$20:$H$135,IF($L28&gt;=75,7,IF($L28&gt;=30,6,IF($L28&gt;=15,5,IF($L28&gt;=10,4,IF($L28&gt;=1.5,3,2)))))))*$L27</f>
        <v>0.9495432550377993</v>
      </c>
      <c r="Q53" s="13">
        <f>(VLOOKUP(Q45,'background calcs'!$B$20:$H$135,IF($L28&gt;=75,7,IF($L28&gt;=30,6,IF($L28&gt;=15,5,IF($L28&gt;=10,4,IF($L28&gt;=1.5,3,2)))))))*$L27</f>
        <v>0.9512034653991047</v>
      </c>
      <c r="R53" s="13">
        <f>(VLOOKUP(R45,'background calcs'!$B$20:$H$135,IF($L28&gt;=75,7,IF($L28&gt;=30,6,IF($L28&gt;=15,5,IF($L28&gt;=10,4,IF($L28&gt;=1.5,3,2)))))))*$L27</f>
        <v>0.9520585522489943</v>
      </c>
      <c r="S53" s="13">
        <f>(VLOOKUP(S45,'background calcs'!$B$20:$H$135,IF($L28&gt;=75,7,IF($L28&gt;=30,6,IF($L28&gt;=15,5,IF($L28&gt;=10,4,IF($L28&gt;=1.5,3,2)))))))*$L27</f>
        <v>0.9521560997193489</v>
      </c>
      <c r="T53" s="13">
        <f>(VLOOKUP(T45,'background calcs'!$B$20:$H$135,IF($L28&gt;=75,7,IF($L28&gt;=30,6,IF($L28&gt;=15,5,IF($L28&gt;=10,4,IF($L28&gt;=1.5,3,2)))))))*$L27</f>
        <v>0.9518315759399246</v>
      </c>
      <c r="U53" s="13">
        <f>(VLOOKUP(U45,'background calcs'!$B$20:$H$135,IF($L28&gt;=75,7,IF($L28&gt;=30,6,IF($L28&gt;=15,5,IF($L28&gt;=10,4,IF($L28&gt;=1.5,3,2)))))))*$L27</f>
        <v>0.9509227190210099</v>
      </c>
      <c r="V53" s="13">
        <f>(VLOOKUP(V45,'background calcs'!$B$20:$H$135,IF($L28&gt;=75,7,IF($L28&gt;=30,6,IF($L28&gt;=15,5,IF($L28&gt;=10,4,IF($L28&gt;=1.5,3,2)))))))*$L27</f>
        <v>0.94979307173017</v>
      </c>
      <c r="W53" s="13">
        <f>(VLOOKUP(W45,'background calcs'!$B$20:$H$135,IF($L28&gt;=75,7,IF($L28&gt;=30,6,IF($L28&gt;=15,5,IF($L28&gt;=10,4,IF($L28&gt;=1.5,3,2)))))))*$L27</f>
        <v>0.9487110085712109</v>
      </c>
      <c r="X53" s="13">
        <f>(VLOOKUP(X45,'background calcs'!$B$20:$H$135,IF($L28&gt;=75,7,IF($L28&gt;=30,6,IF($L28&gt;=15,5,IF($L28&gt;=10,4,IF($L28&gt;=1.5,3,2)))))))*$L27</f>
        <v>0.9483055917675902</v>
      </c>
      <c r="Y53" s="13">
        <f>(VLOOKUP(Y45,'background calcs'!$B$20:$H$135,IF($L28&gt;=75,7,IF($L28&gt;=30,6,IF($L28&gt;=15,5,IF($L28&gt;=10,4,IF($L28&gt;=1.5,3,2)))))))*$L27</f>
        <v>0.9474276645343978</v>
      </c>
      <c r="Z53" s="13">
        <f>(VLOOKUP(Z45,'background calcs'!$B$20:$H$135,IF($L28&gt;=75,7,IF($L28&gt;=30,6,IF($L28&gt;=15,5,IF($L28&gt;=10,4,IF($L28&gt;=1.5,3,2)))))))*$L27</f>
        <v>0.946955154104826</v>
      </c>
      <c r="AA53" s="13">
        <f>(VLOOKUP(AA45,'background calcs'!$B$20:$H$135,IF($L28&gt;=75,7,IF($L28&gt;=30,6,IF($L28&gt;=15,5,IF($L28&gt;=10,4,IF($L28&gt;=1.5,3,2)))))))*$L27</f>
        <v>0.9459430396197309</v>
      </c>
      <c r="AB53" s="13">
        <f>(VLOOKUP(AB45,'background calcs'!$B$20:$H$135,IF($L28&gt;=75,7,IF($L28&gt;=30,6,IF($L28&gt;=15,5,IF($L28&gt;=10,4,IF($L28&gt;=1.5,3,2)))))))*$L27</f>
        <v>0.9454034355642077</v>
      </c>
      <c r="AC53" s="13">
        <f>(VLOOKUP(AC45,'background calcs'!$B$20:$H$135,IF($L28&gt;=75,7,IF($L28&gt;=30,6,IF($L28&gt;=15,5,IF($L28&gt;=10,4,IF($L28&gt;=1.5,3,2)))))))*$L27</f>
        <v>0.9442571338272099</v>
      </c>
      <c r="AD53" s="13">
        <f>(VLOOKUP(AD45,'background calcs'!$B$20:$H$135,IF($L28&gt;=75,7,IF($L28&gt;=30,6,IF($L28&gt;=15,5,IF($L28&gt;=10,4,IF($L28&gt;=1.5,3,2)))))))*$L27</f>
        <v>0.9436504361457354</v>
      </c>
      <c r="AE53" s="13">
        <f>(VLOOKUP(AE45,'background calcs'!$B$20:$H$135,IF($L28&gt;=75,7,IF($L28&gt;=30,6,IF($L28&gt;=15,5,IF($L28&gt;=10,4,IF($L28&gt;=1.5,3,2)))))))*$L27</f>
        <v>0.9423699471568353</v>
      </c>
      <c r="AF53" s="75">
        <f>(VLOOKUP(AF45,'background calcs'!$B$20:$H$135,IF($L28&gt;=75,7,IF($L28&gt;=30,6,IF($L28&gt;=15,5,IF($L28&gt;=10,4,IF($L28&gt;=1.5,3,2)))))))*$L27</f>
        <v>0.941</v>
      </c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4" spans="2:65" ht="15">
      <c r="B54" s="87">
        <v>0.39</v>
      </c>
      <c r="C54" s="19">
        <v>0.8299968071142815</v>
      </c>
      <c r="D54" s="19">
        <v>0.9470719082345871</v>
      </c>
      <c r="E54" s="19">
        <v>0.9528993364335228</v>
      </c>
      <c r="F54" s="19">
        <v>0.9754728166378362</v>
      </c>
      <c r="G54" s="19">
        <v>0.9859669107474444</v>
      </c>
      <c r="H54" s="19">
        <v>1.0016348512047757</v>
      </c>
      <c r="I54" s="181"/>
      <c r="J54" s="70" t="s">
        <v>132</v>
      </c>
      <c r="K54" s="53" t="s">
        <v>7</v>
      </c>
      <c r="L54" s="13">
        <f>(VLOOKUP(L46,'background calcs'!$B$20:$H$135,IF($L28&gt;=75,7,IF($L28&gt;=30,6,IF($L28&gt;=15,5,IF($L28&gt;=10,4,IF($L28&gt;=1.5,3,2)))))))*$L27</f>
        <v>0.9276007843038114</v>
      </c>
      <c r="M54" s="13">
        <f>(VLOOKUP(M46,'background calcs'!$B$20:$H$135,IF($L28&gt;=75,7,IF($L28&gt;=30,6,IF($L28&gt;=15,5,IF($L28&gt;=10,4,IF($L28&gt;=1.5,3,2)))))))*$L27</f>
        <v>0.9381944395843369</v>
      </c>
      <c r="N54" s="13">
        <f>(VLOOKUP(N46,'background calcs'!$B$20:$H$135,IF($L28&gt;=75,7,IF($L28&gt;=30,6,IF($L28&gt;=15,5,IF($L28&gt;=10,4,IF($L28&gt;=1.5,3,2)))))))*$L27</f>
        <v>0.9431841116533102</v>
      </c>
      <c r="O54" s="13">
        <f>(VLOOKUP(O46,'background calcs'!$B$20:$H$135,IF($L28&gt;=75,7,IF($L28&gt;=30,6,IF($L28&gt;=15,5,IF($L28&gt;=10,4,IF($L28&gt;=1.5,3,2)))))))*$L27</f>
        <v>0.9465887562893488</v>
      </c>
      <c r="P54" s="13">
        <f>(VLOOKUP(P46,'background calcs'!$B$20:$H$135,IF($L28&gt;=75,7,IF($L28&gt;=30,6,IF($L28&gt;=15,5,IF($L28&gt;=10,4,IF($L28&gt;=1.5,3,2)))))))*$L27</f>
        <v>0.949188277413972</v>
      </c>
      <c r="Q54" s="13">
        <f>(VLOOKUP(Q46,'background calcs'!$B$20:$H$135,IF($L28&gt;=75,7,IF($L28&gt;=30,6,IF($L28&gt;=15,5,IF($L28&gt;=10,4,IF($L28&gt;=1.5,3,2)))))))*$L27</f>
        <v>0.9507395201132713</v>
      </c>
      <c r="R54" s="13">
        <f>(VLOOKUP(R46,'background calcs'!$B$20:$H$135,IF($L28&gt;=75,7,IF($L28&gt;=30,6,IF($L28&gt;=15,5,IF($L28&gt;=10,4,IF($L28&gt;=1.5,3,2)))))))*$L27</f>
        <v>0.9517316492629765</v>
      </c>
      <c r="S54" s="13">
        <f>(VLOOKUP(S46,'background calcs'!$B$20:$H$135,IF($L28&gt;=75,7,IF($L28&gt;=30,6,IF($L28&gt;=15,5,IF($L28&gt;=10,4,IF($L28&gt;=1.5,3,2)))))))*$L27</f>
        <v>0.9521646648630876</v>
      </c>
      <c r="T54" s="13">
        <f>(VLOOKUP(T46,'background calcs'!$B$20:$H$135,IF($L28&gt;=75,7,IF($L28&gt;=30,6,IF($L28&gt;=15,5,IF($L28&gt;=10,4,IF($L28&gt;=1.5,3,2)))))))*$L27</f>
        <v>0.9521085155874686</v>
      </c>
      <c r="U54" s="13">
        <f>(VLOOKUP(U46,'background calcs'!$B$20:$H$135,IF($L28&gt;=75,7,IF($L28&gt;=30,6,IF($L28&gt;=15,5,IF($L28&gt;=10,4,IF($L28&gt;=1.5,3,2)))))))*$L27</f>
        <v>0.9516945336401093</v>
      </c>
      <c r="V54" s="13">
        <f>(VLOOKUP(V46,'background calcs'!$B$20:$H$135,IF($L28&gt;=75,7,IF($L28&gt;=30,6,IF($L28&gt;=15,5,IF($L28&gt;=10,4,IF($L28&gt;=1.5,3,2)))))))*$L27</f>
        <v>0.9511492194887605</v>
      </c>
      <c r="W54" s="13">
        <f>(VLOOKUP(W46,'background calcs'!$B$20:$H$135,IF($L28&gt;=75,7,IF($L28&gt;=30,6,IF($L28&gt;=15,5,IF($L28&gt;=10,4,IF($L28&gt;=1.5,3,2)))))))*$L27</f>
        <v>0.9504026244595576</v>
      </c>
      <c r="X54" s="13">
        <f>(VLOOKUP(X46,'background calcs'!$B$20:$H$135,IF($L28&gt;=75,7,IF($L28&gt;=30,6,IF($L28&gt;=15,5,IF($L28&gt;=10,4,IF($L28&gt;=1.5,3,2)))))))*$L27</f>
        <v>0.9494547485525008</v>
      </c>
      <c r="Y54" s="13">
        <f>(VLOOKUP(Y46,'background calcs'!$B$20:$H$135,IF($L28&gt;=75,7,IF($L28&gt;=30,6,IF($L28&gt;=15,5,IF($L28&gt;=10,4,IF($L28&gt;=1.5,3,2)))))))*$L27</f>
        <v>0.9483055917675902</v>
      </c>
      <c r="Z54" s="13">
        <f>(VLOOKUP(Z46,'background calcs'!$B$20:$H$135,IF($L28&gt;=75,7,IF($L28&gt;=30,6,IF($L28&gt;=15,5,IF($L28&gt;=10,4,IF($L28&gt;=1.5,3,2)))))))*$L27</f>
        <v>0.946955154104826</v>
      </c>
      <c r="AA54" s="13">
        <f>(VLOOKUP(AA46,'background calcs'!$B$20:$H$135,IF($L28&gt;=75,7,IF($L28&gt;=30,6,IF($L28&gt;=15,5,IF($L28&gt;=10,4,IF($L28&gt;=1.5,3,2)))))))*$L27</f>
        <v>0.9459430396197309</v>
      </c>
      <c r="AB54" s="13">
        <f>(VLOOKUP(AB46,'background calcs'!$B$20:$H$135,IF($L28&gt;=75,7,IF($L28&gt;=30,6,IF($L28&gt;=15,5,IF($L28&gt;=10,4,IF($L28&gt;=1.5,3,2)))))))*$L27</f>
        <v>0.9448414669667007</v>
      </c>
      <c r="AC54" s="13">
        <f>(VLOOKUP(AC46,'background calcs'!$B$20:$H$135,IF($L28&gt;=75,7,IF($L28&gt;=30,6,IF($L28&gt;=15,5,IF($L28&gt;=10,4,IF($L28&gt;=1.5,3,2)))))))*$L27</f>
        <v>0.9430213739222774</v>
      </c>
      <c r="AD54" s="13">
        <f>(VLOOKUP(AD46,'background calcs'!$B$20:$H$135,IF($L28&gt;=75,7,IF($L28&gt;=30,6,IF($L28&gt;=15,5,IF($L28&gt;=10,4,IF($L28&gt;=1.5,3,2)))))))*$L27</f>
        <v>0.9423699471568353</v>
      </c>
      <c r="AE54" s="13">
        <f>(VLOOKUP(AE46,'background calcs'!$B$20:$H$135,IF($L28&gt;=75,7,IF($L28&gt;=30,6,IF($L28&gt;=15,5,IF($L28&gt;=10,4,IF($L28&gt;=1.5,3,2)))))))*$L27</f>
        <v>0.941</v>
      </c>
      <c r="AF54" s="75">
        <f>(VLOOKUP(AF46,'background calcs'!$B$20:$H$135,IF($L28&gt;=75,7,IF($L28&gt;=30,6,IF($L28&gt;=15,5,IF($L28&gt;=10,4,IF($L28&gt;=1.5,3,2)))))))*$L27</f>
        <v>0.941</v>
      </c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</row>
    <row r="55" spans="2:65" ht="15">
      <c r="B55" s="87">
        <v>0.4</v>
      </c>
      <c r="C55" s="27">
        <v>0.837099469277851</v>
      </c>
      <c r="D55" s="27">
        <v>0.956227275768541</v>
      </c>
      <c r="E55" s="27">
        <v>0.9569073252302988</v>
      </c>
      <c r="F55" s="19">
        <v>0.9780259158817717</v>
      </c>
      <c r="G55" s="19">
        <v>0.9872206615328372</v>
      </c>
      <c r="H55" s="19">
        <v>1.002321053829235</v>
      </c>
      <c r="I55" s="181"/>
      <c r="J55" s="70" t="s">
        <v>136</v>
      </c>
      <c r="K55" s="53" t="s">
        <v>8</v>
      </c>
      <c r="L55" s="13">
        <f>(VLOOKUP(L47,'background calcs'!$B$20:$H$135,IF($L28&gt;=75,7,IF($L28&gt;=30,6,IF($L28&gt;=15,5,IF($L28&gt;=10,4,IF($L28&gt;=1.5,3,2)))))))*$L27</f>
        <v>0.9276007843038114</v>
      </c>
      <c r="M55" s="13">
        <f>(VLOOKUP(M47,'background calcs'!$B$20:$H$135,IF($L28&gt;=75,7,IF($L28&gt;=30,6,IF($L28&gt;=15,5,IF($L28&gt;=10,4,IF($L28&gt;=1.5,3,2)))))))*$L27</f>
        <v>0.9381944395843369</v>
      </c>
      <c r="N55" s="13">
        <f>(VLOOKUP(N47,'background calcs'!$B$20:$H$135,IF($L28&gt;=75,7,IF($L28&gt;=30,6,IF($L28&gt;=15,5,IF($L28&gt;=10,4,IF($L28&gt;=1.5,3,2)))))))*$L27</f>
        <v>0.9431841116533102</v>
      </c>
      <c r="O55" s="13">
        <f>(VLOOKUP(O47,'background calcs'!$B$20:$H$135,IF($L28&gt;=75,7,IF($L28&gt;=30,6,IF($L28&gt;=15,5,IF($L28&gt;=10,4,IF($L28&gt;=1.5,3,2)))))))*$L27</f>
        <v>0.9465887562893488</v>
      </c>
      <c r="P55" s="13">
        <f>(VLOOKUP(P47,'background calcs'!$B$20:$H$135,IF($L28&gt;=75,7,IF($L28&gt;=30,6,IF($L28&gt;=15,5,IF($L28&gt;=10,4,IF($L28&gt;=1.5,3,2)))))))*$L27</f>
        <v>0.949188277413972</v>
      </c>
      <c r="Q55" s="13">
        <f>(VLOOKUP(Q47,'background calcs'!$B$20:$H$135,IF($L28&gt;=75,7,IF($L28&gt;=30,6,IF($L28&gt;=15,5,IF($L28&gt;=10,4,IF($L28&gt;=1.5,3,2)))))))*$L27</f>
        <v>0.9507395201132713</v>
      </c>
      <c r="R55" s="13">
        <f>(VLOOKUP(R47,'background calcs'!$B$20:$H$135,IF($L28&gt;=75,7,IF($L28&gt;=30,6,IF($L28&gt;=15,5,IF($L28&gt;=10,4,IF($L28&gt;=1.5,3,2)))))))*$L27</f>
        <v>0.9509826750271798</v>
      </c>
      <c r="S55" s="13">
        <f>(VLOOKUP(S47,'background calcs'!$B$20:$H$135,IF($L28&gt;=75,7,IF($L28&gt;=30,6,IF($L28&gt;=15,5,IF($L28&gt;=10,4,IF($L28&gt;=1.5,3,2)))))))*$L27</f>
        <v>0.9512034653991047</v>
      </c>
      <c r="T55" s="13">
        <f>(VLOOKUP(T47,'background calcs'!$B$20:$H$135,IF($L28&gt;=75,7,IF($L28&gt;=30,6,IF($L28&gt;=15,5,IF($L28&gt;=10,4,IF($L28&gt;=1.5,3,2)))))))*$L27</f>
        <v>0.9512034653991047</v>
      </c>
      <c r="U55" s="13">
        <f>(VLOOKUP(U47,'background calcs'!$B$20:$H$135,IF($L28&gt;=75,7,IF($L28&gt;=30,6,IF($L28&gt;=15,5,IF($L28&gt;=10,4,IF($L28&gt;=1.5,3,2)))))))*$L27</f>
        <v>0.951577952517003</v>
      </c>
      <c r="V55" s="13">
        <f>(VLOOKUP(V47,'background calcs'!$B$20:$H$135,IF($L28&gt;=75,7,IF($L28&gt;=30,6,IF($L28&gt;=15,5,IF($L28&gt;=10,4,IF($L28&gt;=1.5,3,2)))))))*$L27</f>
        <v>0.9517316492629765</v>
      </c>
      <c r="W55" s="13">
        <f>(VLOOKUP(W47,'background calcs'!$B$20:$H$135,IF($L28&gt;=75,7,IF($L28&gt;=30,6,IF($L28&gt;=15,5,IF($L28&gt;=10,4,IF($L28&gt;=1.5,3,2)))))))*$L27</f>
        <v>0.9519719491289721</v>
      </c>
      <c r="X55" s="13">
        <f>(VLOOKUP(X47,'background calcs'!$B$20:$H$135,IF($L28&gt;=75,7,IF($L28&gt;=30,6,IF($L28&gt;=15,5,IF($L28&gt;=10,4,IF($L28&gt;=1.5,3,2)))))))*$L27</f>
        <v>0.9521646648630876</v>
      </c>
      <c r="Y55" s="13">
        <f>(VLOOKUP(Y47,'background calcs'!$B$20:$H$135,IF($L28&gt;=75,7,IF($L28&gt;=30,6,IF($L28&gt;=15,5,IF($L28&gt;=10,4,IF($L28&gt;=1.5,3,2)))))))*$L27</f>
        <v>0.9521085155874686</v>
      </c>
      <c r="Z55" s="13">
        <f>(VLOOKUP(Z47,'background calcs'!$B$20:$H$135,IF($L28&gt;=75,7,IF($L28&gt;=30,6,IF($L28&gt;=15,5,IF($L28&gt;=10,4,IF($L28&gt;=1.5,3,2)))))))*$L27</f>
        <v>0.9516945336401093</v>
      </c>
      <c r="AA55" s="13">
        <f>(VLOOKUP(AA47,'background calcs'!$B$20:$H$135,IF($L28&gt;=75,7,IF($L28&gt;=30,6,IF($L28&gt;=15,5,IF($L28&gt;=10,4,IF($L28&gt;=1.5,3,2)))))))*$L27</f>
        <v>0.9509227190210099</v>
      </c>
      <c r="AB55" s="13">
        <f>(VLOOKUP(AB47,'background calcs'!$B$20:$H$135,IF($L28&gt;=75,7,IF($L28&gt;=30,6,IF($L28&gt;=15,5,IF($L28&gt;=10,4,IF($L28&gt;=1.5,3,2)))))))*$L27</f>
        <v>0.94979307173017</v>
      </c>
      <c r="AC55" s="13">
        <f>(VLOOKUP(AC47,'background calcs'!$B$20:$H$135,IF($L28&gt;=75,7,IF($L28&gt;=30,6,IF($L28&gt;=15,5,IF($L28&gt;=10,4,IF($L28&gt;=1.5,3,2)))))))*$L27</f>
        <v>0.9483055917675902</v>
      </c>
      <c r="AD55" s="13">
        <f>(VLOOKUP(AD47,'background calcs'!$B$20:$H$135,IF($L28&gt;=75,7,IF($L28&gt;=30,6,IF($L28&gt;=15,5,IF($L28&gt;=10,4,IF($L28&gt;=1.5,3,2)))))))*$L27</f>
        <v>0.9464602791332702</v>
      </c>
      <c r="AE55" s="13">
        <f>(VLOOKUP(AE47,'background calcs'!$B$20:$H$135,IF($L28&gt;=75,7,IF($L28&gt;=30,6,IF($L28&gt;=15,5,IF($L28&gt;=10,4,IF($L28&gt;=1.5,3,2)))))))*$L27</f>
        <v>0.9442571338272099</v>
      </c>
      <c r="AF55" s="75">
        <f>(VLOOKUP(AF47,'background calcs'!$B$20:$H$135,IF($L28&gt;=75,7,IF($L28&gt;=30,6,IF($L28&gt;=15,5,IF($L28&gt;=10,4,IF($L28&gt;=1.5,3,2)))))))*$L27</f>
        <v>0.941</v>
      </c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</row>
    <row r="56" spans="2:65" ht="15">
      <c r="B56" s="87">
        <v>0.41</v>
      </c>
      <c r="C56" s="19">
        <v>0.8431874654180536</v>
      </c>
      <c r="D56" s="19">
        <v>0.9633481171838387</v>
      </c>
      <c r="E56" s="19">
        <v>0.9599133168278808</v>
      </c>
      <c r="F56" s="19">
        <v>0.9793622634442131</v>
      </c>
      <c r="G56" s="19">
        <v>0.9884402889801664</v>
      </c>
      <c r="H56" s="19">
        <v>1.002983489671565</v>
      </c>
      <c r="I56" s="181"/>
      <c r="J56" s="70" t="s">
        <v>143</v>
      </c>
      <c r="K56" s="62" t="s">
        <v>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75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</row>
    <row r="57" spans="2:65" ht="15">
      <c r="B57" s="87">
        <v>0.42</v>
      </c>
      <c r="C57" s="19">
        <v>0.8492754615582561</v>
      </c>
      <c r="D57" s="19">
        <v>0.9704689585991364</v>
      </c>
      <c r="E57" s="19">
        <v>0.9629193084254629</v>
      </c>
      <c r="F57" s="19">
        <v>0.9806657258260736</v>
      </c>
      <c r="G57" s="19">
        <v>0.9896257930894321</v>
      </c>
      <c r="H57" s="19">
        <v>1.0036221587317657</v>
      </c>
      <c r="I57" s="181"/>
      <c r="J57" s="70" t="s">
        <v>144</v>
      </c>
      <c r="K57" s="62" t="s">
        <v>10</v>
      </c>
      <c r="L57" s="13">
        <f>(VLOOKUP(L49,'background calcs'!$B$20:$H$135,IF($L28&gt;=75,7,IF($L28&gt;=30,6,IF($L28&gt;=15,5,IF($L28&gt;=10,4,IF($L28&gt;=1.5,3,2)))))))*$L27</f>
        <v>0.9276007843038114</v>
      </c>
      <c r="M57" s="13">
        <f>(VLOOKUP(M49,'background calcs'!$B$20:$H$135,IF($L28&gt;=75,7,IF($L28&gt;=30,6,IF($L28&gt;=15,5,IF($L28&gt;=10,4,IF($L28&gt;=1.5,3,2)))))))*$L27</f>
        <v>0.9357205405678778</v>
      </c>
      <c r="N57" s="13">
        <f>(VLOOKUP(N49,'background calcs'!$B$20:$H$135,IF($L28&gt;=75,7,IF($L28&gt;=30,6,IF($L28&gt;=15,5,IF($L28&gt;=10,4,IF($L28&gt;=1.5,3,2)))))))*$L27</f>
        <v>0.9381944395843369</v>
      </c>
      <c r="O57" s="13">
        <f>(VLOOKUP(O49,'background calcs'!$B$20:$H$135,IF($L28&gt;=75,7,IF($L28&gt;=30,6,IF($L28&gt;=15,5,IF($L28&gt;=10,4,IF($L28&gt;=1.5,3,2)))))))*$L27</f>
        <v>0.9411798680185098</v>
      </c>
      <c r="P57" s="13">
        <f>(VLOOKUP(P49,'background calcs'!$B$20:$H$135,IF($L28&gt;=75,7,IF($L28&gt;=30,6,IF($L28&gt;=15,5,IF($L28&gt;=10,4,IF($L28&gt;=1.5,3,2)))))))*$L27</f>
        <v>0.9438074637809426</v>
      </c>
      <c r="Q57" s="13">
        <f>(VLOOKUP(Q49,'background calcs'!$B$20:$H$135,IF($L28&gt;=75,7,IF($L28&gt;=30,6,IF($L28&gt;=15,5,IF($L28&gt;=10,4,IF($L28&gt;=1.5,3,2)))))))*$L27</f>
        <v>0.9455433329119376</v>
      </c>
      <c r="R57" s="13">
        <f>(VLOOKUP(R49,'background calcs'!$B$20:$H$135,IF($L28&gt;=75,7,IF($L28&gt;=30,6,IF($L28&gt;=15,5,IF($L28&gt;=10,4,IF($L28&gt;=1.5,3,2)))))))*$L27</f>
        <v>0.9475447214988251</v>
      </c>
      <c r="S57" s="13">
        <f>(VLOOKUP(S49,'background calcs'!$B$20:$H$135,IF($L28&gt;=75,7,IF($L28&gt;=30,6,IF($L28&gt;=15,5,IF($L28&gt;=10,4,IF($L28&gt;=1.5,3,2)))))))*$L27</f>
        <v>0.949188277413972</v>
      </c>
      <c r="T57" s="13">
        <f>(VLOOKUP(T49,'background calcs'!$B$20:$H$135,IF($L28&gt;=75,7,IF($L28&gt;=30,6,IF($L28&gt;=15,5,IF($L28&gt;=10,4,IF($L28&gt;=1.5,3,2)))))))*$L27</f>
        <v>0.950186116659503</v>
      </c>
      <c r="U57" s="13">
        <f>(VLOOKUP(U49,'background calcs'!$B$20:$H$135,IF($L28&gt;=75,7,IF($L28&gt;=30,6,IF($L28&gt;=15,5,IF($L28&gt;=10,4,IF($L28&gt;=1.5,3,2)))))))*$L27</f>
        <v>0.9512034653991047</v>
      </c>
      <c r="V57" s="13">
        <f>(VLOOKUP(V49,'background calcs'!$B$20:$H$135,IF($L28&gt;=75,7,IF($L28&gt;=30,6,IF($L28&gt;=15,5,IF($L28&gt;=10,4,IF($L28&gt;=1.5,3,2)))))))*$L27</f>
        <v>0.9518629814669661</v>
      </c>
      <c r="W57" s="13">
        <f>(VLOOKUP(W49,'background calcs'!$B$20:$H$135,IF($L28&gt;=75,7,IF($L28&gt;=30,6,IF($L28&gt;=15,5,IF($L28&gt;=10,4,IF($L28&gt;=1.5,3,2)))))))*$L27</f>
        <v>0.9521227908270328</v>
      </c>
      <c r="X57" s="13">
        <f>(VLOOKUP(X49,'background calcs'!$B$20:$H$135,IF($L28&gt;=75,7,IF($L28&gt;=30,6,IF($L28&gt;=15,5,IF($L28&gt;=10,4,IF($L28&gt;=1.5,3,2)))))))*$L27</f>
        <v>0.9521560997193489</v>
      </c>
      <c r="Y57" s="13">
        <f>(VLOOKUP(Y49,'background calcs'!$B$20:$H$135,IF($L28&gt;=75,7,IF($L28&gt;=30,6,IF($L28&gt;=15,5,IF($L28&gt;=10,4,IF($L28&gt;=1.5,3,2)))))))*$L27</f>
        <v>0.9518315759399246</v>
      </c>
      <c r="Z57" s="13">
        <f>(VLOOKUP(Z49,'background calcs'!$B$20:$H$135,IF($L28&gt;=75,7,IF($L28&gt;=30,6,IF($L28&gt;=15,5,IF($L28&gt;=10,4,IF($L28&gt;=1.5,3,2)))))))*$L27</f>
        <v>0.951353355414527</v>
      </c>
      <c r="AA57" s="13">
        <f>(VLOOKUP(AA49,'background calcs'!$B$20:$H$135,IF($L28&gt;=75,7,IF($L28&gt;=30,6,IF($L28&gt;=15,5,IF($L28&gt;=10,4,IF($L28&gt;=1.5,3,2)))))))*$L27</f>
        <v>0.9504026244595576</v>
      </c>
      <c r="AB57" s="13">
        <f>(VLOOKUP(AB49,'background calcs'!$B$20:$H$135,IF($L28&gt;=75,7,IF($L28&gt;=30,6,IF($L28&gt;=15,5,IF($L28&gt;=10,4,IF($L28&gt;=1.5,3,2)))))))*$L27</f>
        <v>0.9490940608328476</v>
      </c>
      <c r="AC57" s="13">
        <f>(VLOOKUP(AC49,'background calcs'!$B$20:$H$135,IF($L28&gt;=75,7,IF($L28&gt;=30,6,IF($L28&gt;=15,5,IF($L28&gt;=10,4,IF($L28&gt;=1.5,3,2)))))))*$L27</f>
        <v>0.9478778104219859</v>
      </c>
      <c r="AD57" s="13">
        <f>(VLOOKUP(AD49,'background calcs'!$B$20:$H$135,IF($L28&gt;=75,7,IF($L28&gt;=30,6,IF($L28&gt;=15,5,IF($L28&gt;=10,4,IF($L28&gt;=1.5,3,2)))))))*$L27</f>
        <v>0.9459430396197309</v>
      </c>
      <c r="AE57" s="13">
        <f>(VLOOKUP(AE49,'background calcs'!$B$20:$H$135,IF($L28&gt;=75,7,IF($L28&gt;=30,6,IF($L28&gt;=15,5,IF($L28&gt;=10,4,IF($L28&gt;=1.5,3,2)))))))*$L27</f>
        <v>0.9436504361457354</v>
      </c>
      <c r="AF57" s="75">
        <f>(VLOOKUP(AF49,'background calcs'!$B$20:$H$135,IF($L28&gt;=75,7,IF($L28&gt;=30,6,IF($L28&gt;=15,5,IF($L28&gt;=10,4,IF($L28&gt;=1.5,3,2)))))))*$L27</f>
        <v>0.941</v>
      </c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</row>
    <row r="58" spans="2:65" ht="15.75" thickBot="1">
      <c r="B58" s="87">
        <v>0.43</v>
      </c>
      <c r="C58" s="19">
        <v>0.8553634576984587</v>
      </c>
      <c r="D58" s="19">
        <v>0.9775898000144341</v>
      </c>
      <c r="E58" s="19">
        <v>0.965925300023045</v>
      </c>
      <c r="F58" s="19">
        <v>0.9819363030273531</v>
      </c>
      <c r="G58" s="19">
        <v>0.9907771738606341</v>
      </c>
      <c r="H58" s="19">
        <v>1.0042370610098368</v>
      </c>
      <c r="I58" s="181"/>
      <c r="J58" s="91" t="s">
        <v>147</v>
      </c>
      <c r="K58" s="92" t="s">
        <v>11</v>
      </c>
      <c r="L58" s="64">
        <f>(VLOOKUP(L50,'background calcs'!$B$20:$H$135,IF($L28&gt;=75,7,IF($L28&gt;=30,6,IF($L28&gt;=15,5,IF($L28&gt;=10,4,IF($L28&gt;=1.5,3,2)))))))*$L27</f>
        <v>0</v>
      </c>
      <c r="M58" s="64">
        <f>L27</f>
        <v>0.941</v>
      </c>
      <c r="N58" s="64">
        <f>L27</f>
        <v>0.941</v>
      </c>
      <c r="O58" s="64">
        <f>L27</f>
        <v>0.941</v>
      </c>
      <c r="P58" s="64">
        <f>L27</f>
        <v>0.941</v>
      </c>
      <c r="Q58" s="64">
        <f>L27</f>
        <v>0.941</v>
      </c>
      <c r="R58" s="64">
        <f>L27</f>
        <v>0.941</v>
      </c>
      <c r="S58" s="64">
        <f>L27</f>
        <v>0.941</v>
      </c>
      <c r="T58" s="64">
        <f>L27</f>
        <v>0.941</v>
      </c>
      <c r="U58" s="64">
        <f>L27</f>
        <v>0.941</v>
      </c>
      <c r="V58" s="64">
        <f>L27</f>
        <v>0.941</v>
      </c>
      <c r="W58" s="64">
        <f>L27</f>
        <v>0.941</v>
      </c>
      <c r="X58" s="64">
        <f>L27</f>
        <v>0.941</v>
      </c>
      <c r="Y58" s="64">
        <f>L27</f>
        <v>0.941</v>
      </c>
      <c r="Z58" s="64">
        <f>L27</f>
        <v>0.941</v>
      </c>
      <c r="AA58" s="64">
        <f>L27</f>
        <v>0.941</v>
      </c>
      <c r="AB58" s="64">
        <f>L27</f>
        <v>0.941</v>
      </c>
      <c r="AC58" s="64">
        <f>L27</f>
        <v>0.941</v>
      </c>
      <c r="AD58" s="64">
        <f>L27</f>
        <v>0.941</v>
      </c>
      <c r="AE58" s="64">
        <f>L27</f>
        <v>0.941</v>
      </c>
      <c r="AF58" s="105">
        <f>L27</f>
        <v>0.941</v>
      </c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</row>
    <row r="59" spans="2:65" ht="15">
      <c r="B59" s="87">
        <v>0.44</v>
      </c>
      <c r="C59" s="19">
        <v>0.8614514538386612</v>
      </c>
      <c r="D59" s="19">
        <v>0.9847106414297316</v>
      </c>
      <c r="E59" s="19">
        <v>0.9689312916206271</v>
      </c>
      <c r="F59" s="19">
        <v>0.9831739950480516</v>
      </c>
      <c r="G59" s="19">
        <v>0.9918944312937726</v>
      </c>
      <c r="H59" s="19">
        <v>1.0048281965057786</v>
      </c>
      <c r="I59" s="181"/>
      <c r="J59" s="93">
        <v>1</v>
      </c>
      <c r="K59" s="94" t="s">
        <v>127</v>
      </c>
      <c r="L59" s="95">
        <f>L43/L51*$L27</f>
        <v>0.3016926398010622</v>
      </c>
      <c r="M59" s="95">
        <f>M43/M51*$L27</f>
        <v>0.3339957974370747</v>
      </c>
      <c r="N59" s="95">
        <f>N43/N51*$L27</f>
        <v>0.38264609758919255</v>
      </c>
      <c r="O59" s="95">
        <f>O43/O51*$L27</f>
        <v>0.449822950930983</v>
      </c>
      <c r="P59" s="95">
        <f>P43/P51*$L27</f>
        <v>0.5170012227047089</v>
      </c>
      <c r="Q59" s="95">
        <f>Q43/Q51*$L27</f>
        <v>0.576137993244031</v>
      </c>
      <c r="R59" s="95">
        <f>R43/R51*$L27</f>
        <v>0.6355891059118033</v>
      </c>
      <c r="S59" s="95">
        <f>S43/S51*$L27</f>
        <v>0.6863445929333035</v>
      </c>
      <c r="T59" s="95">
        <f>T43/T51*$L27</f>
        <v>0.7375107295708229</v>
      </c>
      <c r="U59" s="95">
        <f>U43/U51*$L27</f>
        <v>0.7716770249724978</v>
      </c>
      <c r="V59" s="95">
        <f>V43/V51*$L27</f>
        <v>0.79185937093319</v>
      </c>
      <c r="W59" s="95">
        <f>W43/W51*$L27</f>
        <v>0.8118874886722649</v>
      </c>
      <c r="X59" s="95">
        <f>X43/X51*$L27</f>
        <v>0.832223379520038</v>
      </c>
      <c r="Y59" s="95">
        <f>Y43/Y51*$L27</f>
        <v>0.8526657508422919</v>
      </c>
      <c r="Z59" s="95">
        <f>Z43/Z51*$L27</f>
        <v>0.8732206233820721</v>
      </c>
      <c r="AA59" s="95">
        <f>AA43/AA51*$L27</f>
        <v>0.8938941005234411</v>
      </c>
      <c r="AB59" s="95">
        <f>AB43/AB51*$L27</f>
        <v>0.9146923744045456</v>
      </c>
      <c r="AC59" s="95">
        <f>AC43/AC51*$L27</f>
        <v>0.9356217321889833</v>
      </c>
      <c r="AD59" s="95">
        <f>AD43/AD51*$L27</f>
        <v>0.9566885625089767</v>
      </c>
      <c r="AE59" s="95">
        <f>AE43/AE51*$L27</f>
        <v>0.9778993620944215</v>
      </c>
      <c r="AF59" s="96">
        <f>AF43/AF51*$L27</f>
        <v>1</v>
      </c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</row>
    <row r="60" spans="2:65" ht="15">
      <c r="B60" s="87">
        <v>0.45</v>
      </c>
      <c r="C60" s="52">
        <v>0.8675394499788638</v>
      </c>
      <c r="D60" s="52">
        <v>0.9918314828450293</v>
      </c>
      <c r="E60" s="52">
        <v>0.9719372832182092</v>
      </c>
      <c r="F60" s="19">
        <v>0.9843788018881694</v>
      </c>
      <c r="G60" s="19">
        <v>0.9929775653888475</v>
      </c>
      <c r="H60" s="19">
        <v>1.005395565219591</v>
      </c>
      <c r="I60" s="181"/>
      <c r="J60" s="70">
        <v>2</v>
      </c>
      <c r="K60" s="63" t="s">
        <v>2</v>
      </c>
      <c r="L60" s="88">
        <f>L44/L52*$L27</f>
        <v>0.6918012951806481</v>
      </c>
      <c r="M60" s="14">
        <f>M44/M52*$L27</f>
        <v>0.7066578955917232</v>
      </c>
      <c r="N60" s="14">
        <f>N44/N52*$L27</f>
        <v>0.7216058651753471</v>
      </c>
      <c r="O60" s="14">
        <f>O44/O52*$L27</f>
        <v>0.7365221092898969</v>
      </c>
      <c r="P60" s="14">
        <f>P44/P52*$L27</f>
        <v>0.7515854957518422</v>
      </c>
      <c r="Q60" s="14">
        <f>Q44/Q52*$L27</f>
        <v>0.7665658567864488</v>
      </c>
      <c r="R60" s="14">
        <f>R44/R52*$L27</f>
        <v>0.7815703201644527</v>
      </c>
      <c r="S60" s="14">
        <f>S44/S52*$L27</f>
        <v>0.7968084920015224</v>
      </c>
      <c r="T60" s="14">
        <f>T44/T52*$L27</f>
        <v>0.8118874886722649</v>
      </c>
      <c r="U60" s="14">
        <f>U44/U52*$L27</f>
        <v>0.8272696689276567</v>
      </c>
      <c r="V60" s="14">
        <f>V44/V52*$L27</f>
        <v>0.8424308806917001</v>
      </c>
      <c r="W60" s="14">
        <f>W44/W52*$L27</f>
        <v>0.8579693844027985</v>
      </c>
      <c r="X60" s="14">
        <f>X44/X52*$L27</f>
        <v>0.8732206233820721</v>
      </c>
      <c r="Y60" s="14">
        <f>Y44/Y52*$L27</f>
        <v>0.8889280221871997</v>
      </c>
      <c r="Z60" s="14">
        <f>Z44/Z52*$L27</f>
        <v>0.9042772472255937</v>
      </c>
      <c r="AA60" s="14">
        <f>AA44/AA52*$L27</f>
        <v>0.9201663985496534</v>
      </c>
      <c r="AB60" s="14">
        <f>AB44/AB52*$L27</f>
        <v>0.9356217321889833</v>
      </c>
      <c r="AC60" s="14">
        <f>AC44/AC52*$L27</f>
        <v>0.9517058095792424</v>
      </c>
      <c r="AD60" s="14">
        <f>AD44/AD52*$L27</f>
        <v>0.9672755556900242</v>
      </c>
      <c r="AE60" s="14">
        <f>AE44/AE52*$L27</f>
        <v>0.983568080451256</v>
      </c>
      <c r="AF60" s="71">
        <f>AF44/AF52*$L27</f>
        <v>1</v>
      </c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</row>
    <row r="61" spans="2:65" ht="15">
      <c r="B61" s="87">
        <v>0.46</v>
      </c>
      <c r="C61" s="19">
        <v>0.872963138304942</v>
      </c>
      <c r="D61" s="19">
        <v>0.9948832720230141</v>
      </c>
      <c r="E61" s="19">
        <v>0.9725749983750602</v>
      </c>
      <c r="F61" s="19">
        <v>0.9855507235477061</v>
      </c>
      <c r="G61" s="19">
        <v>0.9940265761458588</v>
      </c>
      <c r="H61" s="19">
        <v>1.005939167151274</v>
      </c>
      <c r="I61" s="181"/>
      <c r="J61" s="70">
        <v>3</v>
      </c>
      <c r="K61" s="61" t="s">
        <v>130</v>
      </c>
      <c r="L61" s="88">
        <f>L45/L53*$L27</f>
        <v>0.2680207922438241</v>
      </c>
      <c r="M61" s="88">
        <f>M45/M53*$L27</f>
        <v>0.3408480903539446</v>
      </c>
      <c r="N61" s="88">
        <f>N45/N53*$L27</f>
        <v>0.4095357142394088</v>
      </c>
      <c r="O61" s="88">
        <f>O45/O53*$L27</f>
        <v>0.47418840937596846</v>
      </c>
      <c r="P61" s="88">
        <f>P45/P53*$L27</f>
        <v>0.534707702095582</v>
      </c>
      <c r="Q61" s="88">
        <f>Q45/Q53*$L27</f>
        <v>0.5915080467051629</v>
      </c>
      <c r="R61" s="88">
        <f>R45/R53*$L27</f>
        <v>0.6449649096760635</v>
      </c>
      <c r="S61" s="88">
        <f>S45/S53*$L27</f>
        <v>0.6954525144975454</v>
      </c>
      <c r="T61" s="88">
        <f>T45/T53*$L27</f>
        <v>0.7414353486233922</v>
      </c>
      <c r="U61" s="88">
        <f>U45/U53*$L27</f>
        <v>0.7845445094670278</v>
      </c>
      <c r="V61" s="88">
        <f>V45/V53*$L27</f>
        <v>0.824857141844458</v>
      </c>
      <c r="W61" s="88">
        <f>W45/W53*$L27</f>
        <v>0.8579693844027985</v>
      </c>
      <c r="X61" s="88">
        <f>X45/X53*$L27</f>
        <v>0.8732206233820721</v>
      </c>
      <c r="Y61" s="88">
        <f>Y45/Y53*$L27</f>
        <v>0.8889280221871997</v>
      </c>
      <c r="Z61" s="88">
        <f>Z45/Z53*$L27</f>
        <v>0.9042772472255937</v>
      </c>
      <c r="AA61" s="88">
        <f>AA45/AA53*$L27</f>
        <v>0.9201663985496534</v>
      </c>
      <c r="AB61" s="88">
        <f>AB45/AB53*$L27</f>
        <v>0.9356217321889833</v>
      </c>
      <c r="AC61" s="88">
        <f>AC45/AC53*$L27</f>
        <v>0.9517058095792424</v>
      </c>
      <c r="AD61" s="88">
        <f>AD45/AD53*$L27</f>
        <v>0.9672755556900242</v>
      </c>
      <c r="AE61" s="88">
        <f>AE45/AE53*$L27</f>
        <v>0.983568080451256</v>
      </c>
      <c r="AF61" s="89">
        <f>AF45/AF53*$L27</f>
        <v>1</v>
      </c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</row>
    <row r="62" spans="2:65" ht="15">
      <c r="B62" s="87">
        <v>0.47</v>
      </c>
      <c r="C62" s="19">
        <v>0.8783868266310202</v>
      </c>
      <c r="D62" s="19">
        <v>0.9979350612009987</v>
      </c>
      <c r="E62" s="19">
        <v>0.9732127135319112</v>
      </c>
      <c r="F62" s="19">
        <v>0.9866897600266619</v>
      </c>
      <c r="G62" s="19">
        <v>0.9950414635648064</v>
      </c>
      <c r="H62" s="19">
        <v>1.0064590023008277</v>
      </c>
      <c r="I62" s="181"/>
      <c r="J62" s="70">
        <v>4</v>
      </c>
      <c r="K62" s="61" t="s">
        <v>3</v>
      </c>
      <c r="L62" s="13">
        <f>L46/L54*$L27</f>
        <v>0.26803571460956277</v>
      </c>
      <c r="M62" s="13">
        <f>M46/M54*$L27</f>
        <v>0.3363106629658081</v>
      </c>
      <c r="N62" s="13">
        <f>N46/N54*$L27</f>
        <v>0.4007795305523814</v>
      </c>
      <c r="O62" s="13">
        <f>O46/O54*$L27</f>
        <v>0.46094188490687343</v>
      </c>
      <c r="P62" s="13">
        <f>P46/P54*$L27</f>
        <v>0.5169681790595282</v>
      </c>
      <c r="Q62" s="13">
        <f>Q46/Q54*$L27</f>
        <v>0.569408914489083</v>
      </c>
      <c r="R62" s="13">
        <f>R46/R54*$L27</f>
        <v>0.6183491152573627</v>
      </c>
      <c r="S62" s="13">
        <f>S46/S54*$L27</f>
        <v>0.6641502809978309</v>
      </c>
      <c r="T62" s="13">
        <f>T46/T54*$L27</f>
        <v>0.7054507466082284</v>
      </c>
      <c r="U62" s="13">
        <f>U46/U54*$L27</f>
        <v>0.7436506891747233</v>
      </c>
      <c r="V62" s="13">
        <f>V46/V54*$L27</f>
        <v>0.7789247910370569</v>
      </c>
      <c r="W62" s="13">
        <f>W46/W54*$L27</f>
        <v>0.8116508611105495</v>
      </c>
      <c r="X62" s="13">
        <f>X46/X54*$L27</f>
        <v>0.8421291087486082</v>
      </c>
      <c r="Y62" s="13">
        <f>Y46/Y54*$L27</f>
        <v>0.8706304698573718</v>
      </c>
      <c r="Z62" s="13">
        <f>Z46/Z54*$L27</f>
        <v>0.8973966925777813</v>
      </c>
      <c r="AA62" s="13">
        <f>AA46/AA54*$L27</f>
        <v>0.9221158998968186</v>
      </c>
      <c r="AB62" s="13">
        <f>AB46/AB54*$L27</f>
        <v>0.9453635850977281</v>
      </c>
      <c r="AC62" s="13">
        <f>AC46/AC54*$L27</f>
        <v>0.9679461131357516</v>
      </c>
      <c r="AD62" s="13">
        <f>AD46/AD54*$L27</f>
        <v>0.9880699374825576</v>
      </c>
      <c r="AE62" s="13">
        <f>AE46/AE54*$L27</f>
        <v>1.0077965730755882</v>
      </c>
      <c r="AF62" s="75">
        <f>AF46/AF54*$L27</f>
        <v>1</v>
      </c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</row>
    <row r="63" spans="2:65" ht="15">
      <c r="B63" s="87">
        <v>0.48</v>
      </c>
      <c r="C63" s="19">
        <v>0.8838105149570984</v>
      </c>
      <c r="D63" s="19">
        <v>1.0009868503789834</v>
      </c>
      <c r="E63" s="19">
        <v>0.9738504286887623</v>
      </c>
      <c r="F63" s="19">
        <v>0.9877959113250367</v>
      </c>
      <c r="G63" s="19">
        <v>0.9960222276456904</v>
      </c>
      <c r="H63" s="19">
        <v>1.006955070668252</v>
      </c>
      <c r="I63" s="181"/>
      <c r="J63" s="150">
        <v>5</v>
      </c>
      <c r="K63" s="61" t="s">
        <v>98</v>
      </c>
      <c r="L63" s="13">
        <f>L47/L55*$L27</f>
        <v>0.2680207922438241</v>
      </c>
      <c r="M63" s="13">
        <f>M47/M55*$L27</f>
        <v>0.3363106629658081</v>
      </c>
      <c r="N63" s="13">
        <f>N47/N55*$L27</f>
        <v>0.4007795305523814</v>
      </c>
      <c r="O63" s="13">
        <f>O47/O55*$L27</f>
        <v>0.46094188490687343</v>
      </c>
      <c r="P63" s="13">
        <f>P47/P55*$L27</f>
        <v>0.5169681790595282</v>
      </c>
      <c r="Q63" s="13">
        <f>Q47/Q55*$L27</f>
        <v>0.5681443885401426</v>
      </c>
      <c r="R63" s="13">
        <f>R47/R55*$L27</f>
        <v>0.5821627753100468</v>
      </c>
      <c r="S63" s="13">
        <f>S47/S55*$L27</f>
        <v>0.5886174939081829</v>
      </c>
      <c r="T63" s="13">
        <f>T47/T55*$L27</f>
        <v>0.5886174939081829</v>
      </c>
      <c r="U63" s="13">
        <f>U47/U55*$L27</f>
        <v>0.6032191041014513</v>
      </c>
      <c r="V63" s="13">
        <f>V47/V55*$L27</f>
        <v>0.6179525504436524</v>
      </c>
      <c r="W63" s="13">
        <f>W47/W55*$L27</f>
        <v>0.6326236824005506</v>
      </c>
      <c r="X63" s="13">
        <f>X47/X55*$L27</f>
        <v>0.6720266185177209</v>
      </c>
      <c r="Y63" s="13">
        <f>Y47/Y55*$L27</f>
        <v>0.7115995591972596</v>
      </c>
      <c r="Z63" s="13">
        <f>Z47/Z55*$L27</f>
        <v>0.7514596067549161</v>
      </c>
      <c r="AA63" s="13">
        <f>AA47/AA55*$L27</f>
        <v>0.7916521342291826</v>
      </c>
      <c r="AB63" s="13">
        <f>AB47/AB55*$L27</f>
        <v>0.8322233795200379</v>
      </c>
      <c r="AC63" s="13">
        <f>AC47/AC55*$L27</f>
        <v>0.873220623382072</v>
      </c>
      <c r="AD63" s="13">
        <f>AD47/AD55*$L27</f>
        <v>0.9146923744045455</v>
      </c>
      <c r="AE63" s="13">
        <f>AE47/AE55*$L27</f>
        <v>0.9566885625089767</v>
      </c>
      <c r="AF63" s="75">
        <f>AF47/AF55*$L27</f>
        <v>1</v>
      </c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</row>
    <row r="64" spans="2:65" ht="15">
      <c r="B64" s="87">
        <v>0.49</v>
      </c>
      <c r="C64" s="19">
        <v>0.8892342032831766</v>
      </c>
      <c r="D64" s="19">
        <v>1.0040386395569683</v>
      </c>
      <c r="E64" s="19">
        <v>0.9744881438456132</v>
      </c>
      <c r="F64" s="19">
        <v>0.9888691774428306</v>
      </c>
      <c r="G64" s="19">
        <v>0.9969688683885108</v>
      </c>
      <c r="H64" s="19">
        <v>1.0074273722535467</v>
      </c>
      <c r="I64" s="181"/>
      <c r="J64" s="70">
        <v>6</v>
      </c>
      <c r="K64" s="55" t="s">
        <v>128</v>
      </c>
      <c r="L64" s="13">
        <v>0</v>
      </c>
      <c r="M64" s="13">
        <f>1.2034*M30</f>
        <v>0.06017</v>
      </c>
      <c r="N64" s="13">
        <f>1.2034*N30</f>
        <v>0.12034</v>
      </c>
      <c r="O64" s="13">
        <f>1.2034*O30</f>
        <v>0.18051</v>
      </c>
      <c r="P64" s="13">
        <f>-0.4404*P30^3+0.928352*P30^2+0.377305*P30+0.131617</f>
        <v>0.24068888000000002</v>
      </c>
      <c r="Q64" s="13">
        <f>-0.4404*Q30^3+0.928352*Q30^2+0.377305*Q30+0.131617</f>
        <v>0.277084</v>
      </c>
      <c r="R64" s="13">
        <f>-0.4404*R30^3+0.928352*R30^2+0.377305*R30+0.131617</f>
        <v>0.31646938</v>
      </c>
      <c r="S64" s="13">
        <f>-0.4404*S30^3+0.928352*S30^2+0.377305*S30+0.131617</f>
        <v>0.35851471999999995</v>
      </c>
      <c r="T64" s="13">
        <f>-0.4404*T30^3+0.928352*T30^2+0.377305*T30+0.131617</f>
        <v>0.40288972</v>
      </c>
      <c r="U64" s="13">
        <f>-0.4404*U30^3+0.928352*U30^2+0.377305*U30+0.131617</f>
        <v>0.44926407999999995</v>
      </c>
      <c r="V64" s="13">
        <f>-0.4404*V30^3+0.928352*V30^2+0.377305*V30+0.131617</f>
        <v>0.4973075</v>
      </c>
      <c r="W64" s="13">
        <f>-0.4404*W30^3+0.928352*W30^2+0.377305*W30+0.131617</f>
        <v>0.5466896800000001</v>
      </c>
      <c r="X64" s="13">
        <f>-0.4404*X30^3+0.928352*X30^2+0.377305*X30+0.131617</f>
        <v>0.59708032</v>
      </c>
      <c r="Y64" s="13">
        <f>-0.4404*Y30^3+0.928352*Y30^2+0.377305*Y30+0.131617</f>
        <v>0.6481491199999999</v>
      </c>
      <c r="Z64" s="13">
        <f>-0.4404*Z30^3+0.928352*Z30^2+0.377305*Z30+0.131617</f>
        <v>0.6995657799999999</v>
      </c>
      <c r="AA64" s="13">
        <f>-0.4404*AA30^3+0.928352*AA30^2+0.377305*AA30+0.131617</f>
        <v>0.751</v>
      </c>
      <c r="AB64" s="13">
        <f>-0.4404*AB30^3+0.928352*AB30^2+0.377305*AB30+0.131617</f>
        <v>0.80212148</v>
      </c>
      <c r="AC64" s="13">
        <f>-0.4404*AC30^3+0.928352*AC30^2+0.377305*AC30+0.131617</f>
        <v>0.85259992</v>
      </c>
      <c r="AD64" s="13">
        <f>-0.4404*AD30^3+0.928352*AD30^2+0.377305*AD30+0.131617</f>
        <v>0.9021050199999999</v>
      </c>
      <c r="AE64" s="13">
        <f>-0.4404*AE30^3+0.928352*AE30^2+0.377305*AE30+0.131617</f>
        <v>0.95030648</v>
      </c>
      <c r="AF64" s="75">
        <f>-0.4404*AF30^3+0.928352*AF30^2+0.377305*AF30+0.131617</f>
        <v>0.9968739999999999</v>
      </c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</row>
    <row r="65" spans="2:65" ht="15">
      <c r="B65" s="87">
        <v>0.5</v>
      </c>
      <c r="C65" s="19">
        <v>0.8946578916092547</v>
      </c>
      <c r="D65" s="52">
        <v>1.007090428734953</v>
      </c>
      <c r="E65" s="19">
        <v>0.9751258590024643</v>
      </c>
      <c r="F65" s="19">
        <v>0.9899095583800436</v>
      </c>
      <c r="G65" s="19">
        <v>0.9978813857932676</v>
      </c>
      <c r="H65" s="19">
        <v>1.0078759070567123</v>
      </c>
      <c r="I65" s="181"/>
      <c r="J65" s="70">
        <v>7</v>
      </c>
      <c r="K65" s="61" t="s">
        <v>151</v>
      </c>
      <c r="L65" s="13">
        <f>L49/L57*$L27</f>
        <v>0.2680207922438241</v>
      </c>
      <c r="M65" s="13">
        <f>L65+($AF65-$L65)/20</f>
        <v>0.3046197526316329</v>
      </c>
      <c r="N65" s="13">
        <f>M65+($AF65-$L65)/20</f>
        <v>0.3412187130194417</v>
      </c>
      <c r="O65" s="13">
        <f>N65+($AF65-$L65)/20</f>
        <v>0.3778176734072505</v>
      </c>
      <c r="P65" s="13">
        <f>O65+($AF65-$L65)/20</f>
        <v>0.4144166337950593</v>
      </c>
      <c r="Q65" s="13">
        <f>P65+($AF65-$L65)/20</f>
        <v>0.4510155941828681</v>
      </c>
      <c r="R65" s="13">
        <f>Q65+($AF65-$L65)/20</f>
        <v>0.4876145545706769</v>
      </c>
      <c r="S65" s="13">
        <f>R65+($AF65-$L65)/20</f>
        <v>0.5242135149584857</v>
      </c>
      <c r="T65" s="13">
        <f>S65+($AF65-$L65)/20</f>
        <v>0.5608124753462944</v>
      </c>
      <c r="U65" s="13">
        <f>T65+($AF65-$L65)/20</f>
        <v>0.5974114357341032</v>
      </c>
      <c r="V65" s="13">
        <f>U65+($AF65-$L65)/20</f>
        <v>0.6340103961219119</v>
      </c>
      <c r="W65" s="13">
        <f>V65+($AF65-$L65)/20</f>
        <v>0.6706093565097206</v>
      </c>
      <c r="X65" s="13">
        <f>W65+($AF65-$L65)/20</f>
        <v>0.7072083168975294</v>
      </c>
      <c r="Y65" s="13">
        <f>X65+($AF65-$L65)/20</f>
        <v>0.7438072772853381</v>
      </c>
      <c r="Z65" s="13">
        <f>Y65+($AF65-$L65)/20</f>
        <v>0.7804062376731469</v>
      </c>
      <c r="AA65" s="13">
        <f>Z65+($AF65-$L65)/20</f>
        <v>0.8170051980609556</v>
      </c>
      <c r="AB65" s="13">
        <f>AA65+($AF65-$L65)/20</f>
        <v>0.8536041584487644</v>
      </c>
      <c r="AC65" s="13">
        <f>AB65+($AF65-$L65)/20</f>
        <v>0.8902031188365731</v>
      </c>
      <c r="AD65" s="13">
        <f>AC65+($AF65-$L65)/20</f>
        <v>0.9268020792243818</v>
      </c>
      <c r="AE65" s="13">
        <f>AD65+($AF65-$L65)/20</f>
        <v>0.9634010396121906</v>
      </c>
      <c r="AF65" s="90">
        <v>1</v>
      </c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</row>
    <row r="66" spans="2:65" ht="15.75" thickBot="1">
      <c r="B66" s="87">
        <v>0.51</v>
      </c>
      <c r="C66" s="19">
        <v>0.8976737781177787</v>
      </c>
      <c r="D66" s="19">
        <v>1.0082508779812034</v>
      </c>
      <c r="E66" s="19">
        <v>0.977200582614913</v>
      </c>
      <c r="F66" s="19">
        <v>0.9909170541366756</v>
      </c>
      <c r="G66" s="19">
        <v>0.9987597798599607</v>
      </c>
      <c r="H66" s="19">
        <v>1.0083006750777481</v>
      </c>
      <c r="I66" s="181"/>
      <c r="J66" s="97">
        <v>8</v>
      </c>
      <c r="K66" s="98" t="s">
        <v>1</v>
      </c>
      <c r="L66" s="99">
        <v>0</v>
      </c>
      <c r="M66" s="99">
        <f>M50/M58*$L27</f>
        <v>0.05</v>
      </c>
      <c r="N66" s="99">
        <f>N50/N58*$L27</f>
        <v>0.1</v>
      </c>
      <c r="O66" s="99">
        <f>O50/O58*$L27</f>
        <v>0.15</v>
      </c>
      <c r="P66" s="99">
        <f>P50/P58*$L27</f>
        <v>0.2</v>
      </c>
      <c r="Q66" s="99">
        <f>Q50/Q58*$L27</f>
        <v>0.25</v>
      </c>
      <c r="R66" s="99">
        <f>R50/R58*$L27</f>
        <v>0.3</v>
      </c>
      <c r="S66" s="99">
        <f>S50/S58*$L27</f>
        <v>0.35</v>
      </c>
      <c r="T66" s="99">
        <f>T50/T58*$L27</f>
        <v>0.4</v>
      </c>
      <c r="U66" s="99">
        <f>U50/U58*$L27</f>
        <v>0.45</v>
      </c>
      <c r="V66" s="99">
        <f>V50/V58*$L27</f>
        <v>0.5</v>
      </c>
      <c r="W66" s="99">
        <f>W50/W58*$L27</f>
        <v>0.55</v>
      </c>
      <c r="X66" s="99">
        <f>X50/X58*$L27</f>
        <v>0.6</v>
      </c>
      <c r="Y66" s="99">
        <f>Y50/Y58*$L27</f>
        <v>0.65</v>
      </c>
      <c r="Z66" s="99">
        <f>Z50/Z58*$L27</f>
        <v>0.7</v>
      </c>
      <c r="AA66" s="99">
        <f>AA50/AA58*$L27</f>
        <v>0.75</v>
      </c>
      <c r="AB66" s="99">
        <f>AB50/AB58*$L27</f>
        <v>0.8</v>
      </c>
      <c r="AC66" s="99">
        <f>AC50/AC58*$L27</f>
        <v>0.85</v>
      </c>
      <c r="AD66" s="99">
        <f>AD50/AD58*$L27</f>
        <v>0.9</v>
      </c>
      <c r="AE66" s="99">
        <f>AE50/AE58*$L27</f>
        <v>0.95</v>
      </c>
      <c r="AF66" s="100">
        <f>AF50/AF58*$L27</f>
        <v>1</v>
      </c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</row>
    <row r="67" spans="2:65" ht="15.75" thickBot="1">
      <c r="B67" s="87">
        <v>0.52</v>
      </c>
      <c r="C67" s="19">
        <v>0.9006525607756616</v>
      </c>
      <c r="D67" s="19">
        <v>1.009411327227454</v>
      </c>
      <c r="E67" s="19">
        <v>0.9792109290521579</v>
      </c>
      <c r="F67" s="19">
        <v>0.9918916647127267</v>
      </c>
      <c r="G67" s="19">
        <v>0.9996040505885903</v>
      </c>
      <c r="H67" s="19">
        <v>1.0087016763166547</v>
      </c>
      <c r="I67" s="181"/>
      <c r="J67" s="76"/>
      <c r="K67" s="22"/>
      <c r="L67" s="146"/>
      <c r="M67" s="147"/>
      <c r="N67" s="147"/>
      <c r="O67" s="147"/>
      <c r="P67" s="147"/>
      <c r="Q67" s="147"/>
      <c r="R67" s="147"/>
      <c r="S67" s="147"/>
      <c r="T67" s="147"/>
      <c r="U67" s="146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77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</row>
    <row r="68" spans="2:65" ht="16.5" thickBot="1">
      <c r="B68" s="87">
        <v>0.53</v>
      </c>
      <c r="C68" s="19">
        <v>0.9035942395829032</v>
      </c>
      <c r="D68" s="19">
        <v>1.0105717764737046</v>
      </c>
      <c r="E68" s="19">
        <v>0.9811568983141986</v>
      </c>
      <c r="F68" s="19">
        <v>0.9928333901081969</v>
      </c>
      <c r="G68" s="19">
        <v>1.000414197979156</v>
      </c>
      <c r="H68" s="19">
        <v>1.009078910773432</v>
      </c>
      <c r="I68" s="181"/>
      <c r="J68" s="65"/>
      <c r="K68" s="219" t="s">
        <v>167</v>
      </c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</row>
    <row r="69" spans="2:65" ht="15">
      <c r="B69" s="87">
        <v>0.54</v>
      </c>
      <c r="C69" s="30">
        <v>0.9064988145395037</v>
      </c>
      <c r="D69" s="30">
        <v>1.011732225719955</v>
      </c>
      <c r="E69" s="30">
        <v>0.9830384904010353</v>
      </c>
      <c r="F69" s="30">
        <v>0.9937422303230862</v>
      </c>
      <c r="G69" s="30">
        <v>1.0011902220316584</v>
      </c>
      <c r="H69" s="30">
        <v>1.0094323784480799</v>
      </c>
      <c r="I69" s="181"/>
      <c r="J69" s="66"/>
      <c r="K69" s="24"/>
      <c r="L69" s="24"/>
      <c r="M69" s="24"/>
      <c r="N69" s="21"/>
      <c r="O69" s="21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67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</row>
    <row r="70" spans="2:65" ht="15">
      <c r="B70" s="87">
        <v>0.55</v>
      </c>
      <c r="C70" s="19">
        <v>0.9093662856454628</v>
      </c>
      <c r="D70" s="19">
        <v>1.0128926749662055</v>
      </c>
      <c r="E70" s="19">
        <v>0.9848557053126682</v>
      </c>
      <c r="F70" s="19">
        <v>0.9946181853573944</v>
      </c>
      <c r="G70" s="19">
        <v>1.001932122746097</v>
      </c>
      <c r="H70" s="19">
        <v>1.0097620793405984</v>
      </c>
      <c r="I70" s="181"/>
      <c r="J70" s="66"/>
      <c r="K70" s="15" t="s">
        <v>28</v>
      </c>
      <c r="L70" s="23">
        <f>'Inputs - Equipment'!E25</f>
        <v>2900</v>
      </c>
      <c r="M70" s="31">
        <v>1</v>
      </c>
      <c r="N70" s="32"/>
      <c r="O70" s="84"/>
      <c r="P70" s="46" t="s">
        <v>87</v>
      </c>
      <c r="Q70" s="35">
        <f>L70/L71</f>
        <v>1.4356435643564356</v>
      </c>
      <c r="R70" s="21"/>
      <c r="S70" s="82"/>
      <c r="T70" s="84"/>
      <c r="U70" s="84"/>
      <c r="V70" s="36" t="s">
        <v>34</v>
      </c>
      <c r="W70" s="35">
        <v>6</v>
      </c>
      <c r="X70" s="21"/>
      <c r="Y70" s="21"/>
      <c r="Z70" s="24"/>
      <c r="AA70" s="24"/>
      <c r="AB70" s="24"/>
      <c r="AC70" s="24"/>
      <c r="AD70" s="24"/>
      <c r="AE70" s="24"/>
      <c r="AF70" s="67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</row>
    <row r="71" spans="2:65" ht="15">
      <c r="B71" s="87">
        <v>0.56</v>
      </c>
      <c r="C71" s="19">
        <v>0.912196652900781</v>
      </c>
      <c r="D71" s="19">
        <v>1.0132897166179329</v>
      </c>
      <c r="E71" s="19">
        <v>0.986608543049097</v>
      </c>
      <c r="F71" s="19">
        <v>0.9954612552111219</v>
      </c>
      <c r="G71" s="19">
        <v>1.0026399001224724</v>
      </c>
      <c r="H71" s="19">
        <v>1.0100680134509872</v>
      </c>
      <c r="I71" s="181"/>
      <c r="J71" s="66"/>
      <c r="K71" s="37" t="s">
        <v>29</v>
      </c>
      <c r="L71" s="23">
        <f>Comp2Test</f>
        <v>2020</v>
      </c>
      <c r="M71" s="31">
        <v>2</v>
      </c>
      <c r="N71" s="32"/>
      <c r="O71" s="33"/>
      <c r="P71" s="46" t="s">
        <v>86</v>
      </c>
      <c r="Q71" s="38">
        <f>L70/7.481</f>
        <v>387.64871006549924</v>
      </c>
      <c r="R71" s="24"/>
      <c r="S71" s="32"/>
      <c r="T71" s="33"/>
      <c r="U71" s="33"/>
      <c r="V71" s="36" t="s">
        <v>35</v>
      </c>
      <c r="W71" s="39">
        <f>(L72-L73)/400+1</f>
        <v>1.005</v>
      </c>
      <c r="X71" s="24"/>
      <c r="Y71" s="24"/>
      <c r="Z71" s="24"/>
      <c r="AA71" s="24"/>
      <c r="AB71" s="24"/>
      <c r="AC71" s="24"/>
      <c r="AD71" s="24"/>
      <c r="AE71" s="24"/>
      <c r="AF71" s="67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</row>
    <row r="72" spans="2:65" ht="15">
      <c r="B72" s="87">
        <v>0.57</v>
      </c>
      <c r="C72" s="19">
        <v>0.9149899163054579</v>
      </c>
      <c r="D72" s="19">
        <v>1.0136556880178482</v>
      </c>
      <c r="E72" s="19">
        <v>0.9882970036103217</v>
      </c>
      <c r="F72" s="19">
        <v>0.9962714398842683</v>
      </c>
      <c r="G72" s="19">
        <v>1.0033135541607838</v>
      </c>
      <c r="H72" s="19">
        <v>1.010350180779247</v>
      </c>
      <c r="I72" s="181"/>
      <c r="J72" s="68"/>
      <c r="K72" s="37" t="s">
        <v>30</v>
      </c>
      <c r="L72" s="23">
        <f>'Inputs - Equipment'!E23</f>
        <v>121</v>
      </c>
      <c r="M72" s="31">
        <v>3</v>
      </c>
      <c r="N72" s="85"/>
      <c r="O72" s="33"/>
      <c r="P72" s="46" t="s">
        <v>95</v>
      </c>
      <c r="Q72" s="35">
        <v>14.7</v>
      </c>
      <c r="R72" s="24"/>
      <c r="S72" s="32"/>
      <c r="T72" s="33"/>
      <c r="U72" s="33"/>
      <c r="V72" s="36" t="s">
        <v>36</v>
      </c>
      <c r="W72" s="35">
        <f>L74+((1-L74)*Q76*(1-EXP(-Q74/Q76)))/Q74</f>
        <v>0.25050977426262483</v>
      </c>
      <c r="X72" s="24"/>
      <c r="Y72" s="24"/>
      <c r="Z72" s="24"/>
      <c r="AA72" s="24"/>
      <c r="AB72" s="24"/>
      <c r="AC72" s="24"/>
      <c r="AD72" s="24"/>
      <c r="AE72" s="24"/>
      <c r="AF72" s="67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</row>
    <row r="73" spans="2:65" ht="15">
      <c r="B73" s="87">
        <v>0.58</v>
      </c>
      <c r="C73" s="19">
        <v>0.9177460758594936</v>
      </c>
      <c r="D73" s="19">
        <v>1.0139905891659515</v>
      </c>
      <c r="E73" s="19">
        <v>0.9899210869963425</v>
      </c>
      <c r="F73" s="19">
        <v>0.9970487393768338</v>
      </c>
      <c r="G73" s="19">
        <v>1.0039530848610316</v>
      </c>
      <c r="H73" s="19">
        <v>1.0106085813253771</v>
      </c>
      <c r="I73" s="181"/>
      <c r="J73" s="66"/>
      <c r="K73" s="37" t="s">
        <v>31</v>
      </c>
      <c r="L73" s="23">
        <f>'Inputs - Equipment'!E22</f>
        <v>119</v>
      </c>
      <c r="M73" s="40">
        <v>4</v>
      </c>
      <c r="N73" s="86"/>
      <c r="O73" s="42"/>
      <c r="P73" s="34" t="s">
        <v>96</v>
      </c>
      <c r="Q73" s="35">
        <v>0</v>
      </c>
      <c r="R73" s="24"/>
      <c r="S73" s="41"/>
      <c r="T73" s="42"/>
      <c r="U73" s="42"/>
      <c r="V73" s="37" t="s">
        <v>37</v>
      </c>
      <c r="W73" s="35">
        <f>(1+L74)/2</f>
        <v>0.5</v>
      </c>
      <c r="X73" s="24"/>
      <c r="Y73" s="24"/>
      <c r="Z73" s="24"/>
      <c r="AA73" s="24"/>
      <c r="AB73" s="24"/>
      <c r="AC73" s="24"/>
      <c r="AD73" s="24"/>
      <c r="AE73" s="24"/>
      <c r="AF73" s="67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</row>
    <row r="74" spans="2:65" ht="15.75">
      <c r="B74" s="87">
        <v>0.59</v>
      </c>
      <c r="C74" s="19">
        <v>0.9204651315628882</v>
      </c>
      <c r="D74" s="19">
        <v>1.0142944200622428</v>
      </c>
      <c r="E74" s="19">
        <v>0.9914807932071592</v>
      </c>
      <c r="F74" s="19">
        <v>0.9977931536888185</v>
      </c>
      <c r="G74" s="19">
        <v>1.004558492223216</v>
      </c>
      <c r="H74" s="19">
        <v>1.010843215089378</v>
      </c>
      <c r="I74" s="181"/>
      <c r="J74" s="205"/>
      <c r="K74" s="37" t="s">
        <v>38</v>
      </c>
      <c r="L74" s="197">
        <f>'background calcs'!M16</f>
        <v>0</v>
      </c>
      <c r="M74" s="31">
        <v>5</v>
      </c>
      <c r="N74" s="43"/>
      <c r="O74" s="44"/>
      <c r="P74" s="45" t="s">
        <v>32</v>
      </c>
      <c r="Q74" s="35">
        <v>45</v>
      </c>
      <c r="R74" s="24"/>
      <c r="S74" s="43"/>
      <c r="T74" s="44"/>
      <c r="U74" s="44"/>
      <c r="V74" s="45" t="s">
        <v>39</v>
      </c>
      <c r="W74" s="35">
        <v>0.7</v>
      </c>
      <c r="X74" s="24"/>
      <c r="Y74" s="24"/>
      <c r="Z74" s="24"/>
      <c r="AA74" s="24"/>
      <c r="AB74" s="24"/>
      <c r="AC74" s="24"/>
      <c r="AD74" s="24"/>
      <c r="AE74" s="24"/>
      <c r="AF74" s="67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</row>
    <row r="75" spans="2:65" ht="15.75">
      <c r="B75" s="87">
        <v>0.6</v>
      </c>
      <c r="C75" s="19">
        <v>0.9231470834156414</v>
      </c>
      <c r="D75" s="19">
        <v>1.014567180706722</v>
      </c>
      <c r="E75" s="19">
        <v>0.992976122242772</v>
      </c>
      <c r="F75" s="19">
        <v>0.9985046828202221</v>
      </c>
      <c r="G75" s="19">
        <v>1.0051297762473366</v>
      </c>
      <c r="H75" s="19">
        <v>1.0110540820712492</v>
      </c>
      <c r="I75" s="181"/>
      <c r="J75" s="205"/>
      <c r="K75" s="34" t="s">
        <v>89</v>
      </c>
      <c r="L75" s="196">
        <f>'Inputs - Equipment'!E14</f>
        <v>0.958</v>
      </c>
      <c r="M75" s="31">
        <v>6</v>
      </c>
      <c r="N75" s="43"/>
      <c r="O75" s="44"/>
      <c r="P75" s="47" t="s">
        <v>97</v>
      </c>
      <c r="Q75" s="35">
        <v>0.02</v>
      </c>
      <c r="R75" s="24"/>
      <c r="S75" s="43"/>
      <c r="T75" s="44"/>
      <c r="U75" s="44"/>
      <c r="V75" s="47" t="s">
        <v>40</v>
      </c>
      <c r="W75" s="35">
        <v>0.5</v>
      </c>
      <c r="X75" s="24"/>
      <c r="Y75" s="24"/>
      <c r="Z75" s="24"/>
      <c r="AA75" s="24"/>
      <c r="AB75" s="24"/>
      <c r="AC75" s="24"/>
      <c r="AD75" s="24"/>
      <c r="AE75" s="24"/>
      <c r="AF75" s="67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</row>
    <row r="76" spans="2:65" ht="15.75">
      <c r="B76" s="87">
        <v>0.61</v>
      </c>
      <c r="C76" s="19">
        <v>0.9257919314177536</v>
      </c>
      <c r="D76" s="19">
        <v>1.0148088710993892</v>
      </c>
      <c r="E76" s="19">
        <v>0.9944070741031807</v>
      </c>
      <c r="F76" s="19">
        <v>0.9991833267710447</v>
      </c>
      <c r="G76" s="19">
        <v>1.0056669369333937</v>
      </c>
      <c r="H76" s="19">
        <v>1.0112411822709915</v>
      </c>
      <c r="I76" s="181"/>
      <c r="J76" s="203"/>
      <c r="K76" s="34" t="s">
        <v>88</v>
      </c>
      <c r="L76" s="23">
        <f>'Inputs - Equipment'!E13</f>
        <v>394</v>
      </c>
      <c r="M76" s="69">
        <v>7</v>
      </c>
      <c r="N76" s="43"/>
      <c r="O76" s="44"/>
      <c r="P76" s="45" t="s">
        <v>33</v>
      </c>
      <c r="Q76" s="38">
        <f>Q74/LN((L72-Q73)/((L72-Q73)*Q75-Q73))</f>
        <v>11.502999838589917</v>
      </c>
      <c r="R76" s="24"/>
      <c r="S76" s="43"/>
      <c r="T76" s="44"/>
      <c r="U76" s="44"/>
      <c r="V76" s="47" t="s">
        <v>41</v>
      </c>
      <c r="W76" s="35">
        <v>0.61</v>
      </c>
      <c r="X76" s="24"/>
      <c r="Y76" s="24"/>
      <c r="Z76" s="24"/>
      <c r="AA76" s="24"/>
      <c r="AB76" s="24"/>
      <c r="AC76" s="24"/>
      <c r="AD76" s="24"/>
      <c r="AE76" s="24"/>
      <c r="AF76" s="67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</row>
    <row r="77" spans="2:65" ht="15.75">
      <c r="B77" s="87">
        <v>0.62</v>
      </c>
      <c r="C77" s="19">
        <v>0.9283996755692246</v>
      </c>
      <c r="D77" s="19">
        <v>1.0150194912402442</v>
      </c>
      <c r="E77" s="19">
        <v>0.9957736487883855</v>
      </c>
      <c r="F77" s="19">
        <v>0.9998290855412865</v>
      </c>
      <c r="G77" s="19">
        <v>1.006169974281387</v>
      </c>
      <c r="H77" s="19">
        <v>1.0114045156886042</v>
      </c>
      <c r="I77" s="181"/>
      <c r="J77" s="203"/>
      <c r="K77" s="204" t="s">
        <v>114</v>
      </c>
      <c r="L77" s="23">
        <f>IF('Inputs - Equipment'!E20="NGrid Baseline",1,IF('Inputs - Equipment'!E20="Straight Modulation",2,IF('Inputs - Equipment'!E20="Modulation + OL/OL",3,IF('Inputs - Equipment'!E20="On Line / Off Line",4,IF('Inputs - Equipment'!E20="Geometry + OL/OL",5,IF('Inputs - Equipment'!E20="VFD",6,IF('Inputs - Equipment'!E20="Staged Reciprocating ",7,IF('Inputs - Equipment'!E20="On / Off",8,9))))))))</f>
        <v>6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67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</row>
    <row r="78" spans="2:65" ht="15.75">
      <c r="B78" s="87">
        <v>0.63</v>
      </c>
      <c r="C78" s="19">
        <v>0.9309703158700544</v>
      </c>
      <c r="D78" s="19">
        <v>1.015199041129287</v>
      </c>
      <c r="E78" s="19">
        <v>0.9970758462983862</v>
      </c>
      <c r="F78" s="19">
        <v>1.0004419591309472</v>
      </c>
      <c r="G78" s="19">
        <v>1.0066388882913169</v>
      </c>
      <c r="H78" s="19">
        <v>1.0115440823240873</v>
      </c>
      <c r="I78" s="181"/>
      <c r="J78" s="203"/>
      <c r="K78" s="48" t="s">
        <v>42</v>
      </c>
      <c r="L78" s="14">
        <v>1E-05</v>
      </c>
      <c r="M78" s="14">
        <v>0.05</v>
      </c>
      <c r="N78" s="14">
        <v>0.1</v>
      </c>
      <c r="O78" s="14">
        <v>0.15</v>
      </c>
      <c r="P78" s="14">
        <v>0.2</v>
      </c>
      <c r="Q78" s="14">
        <v>0.25</v>
      </c>
      <c r="R78" s="14">
        <v>0.3</v>
      </c>
      <c r="S78" s="14">
        <v>0.35</v>
      </c>
      <c r="T78" s="14">
        <v>0.4</v>
      </c>
      <c r="U78" s="14">
        <v>0.45</v>
      </c>
      <c r="V78" s="14">
        <v>0.5</v>
      </c>
      <c r="W78" s="14">
        <v>0.55</v>
      </c>
      <c r="X78" s="14">
        <v>0.6</v>
      </c>
      <c r="Y78" s="14">
        <v>0.65</v>
      </c>
      <c r="Z78" s="14">
        <v>0.7</v>
      </c>
      <c r="AA78" s="14">
        <v>0.75</v>
      </c>
      <c r="AB78" s="14">
        <v>0.8</v>
      </c>
      <c r="AC78" s="14">
        <v>0.85</v>
      </c>
      <c r="AD78" s="14">
        <v>0.9</v>
      </c>
      <c r="AE78" s="14">
        <v>0.95</v>
      </c>
      <c r="AF78" s="71">
        <v>1</v>
      </c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</row>
    <row r="79" spans="2:65" ht="15.75">
      <c r="B79" s="87">
        <v>0.64</v>
      </c>
      <c r="C79" s="30">
        <v>0.9335038523202429</v>
      </c>
      <c r="D79" s="30">
        <v>1.0153475207665181</v>
      </c>
      <c r="E79" s="30">
        <v>0.9983136666331829</v>
      </c>
      <c r="F79" s="30">
        <v>1.0010219475400273</v>
      </c>
      <c r="G79" s="30">
        <v>1.0070736789631831</v>
      </c>
      <c r="H79" s="30">
        <v>1.0116598821774412</v>
      </c>
      <c r="I79" s="181"/>
      <c r="J79" s="203"/>
      <c r="K79" s="49" t="s">
        <v>43</v>
      </c>
      <c r="L79" s="12">
        <f>$L71*L78</f>
        <v>0.020200000000000003</v>
      </c>
      <c r="M79" s="12">
        <f>$L71*M78</f>
        <v>101</v>
      </c>
      <c r="N79" s="12">
        <f>$L71*N78</f>
        <v>202</v>
      </c>
      <c r="O79" s="12">
        <f>$L71*O78</f>
        <v>303</v>
      </c>
      <c r="P79" s="12">
        <f>$L71*P78</f>
        <v>404</v>
      </c>
      <c r="Q79" s="12">
        <f>$L71*Q78</f>
        <v>505</v>
      </c>
      <c r="R79" s="12">
        <f>$L71*R78</f>
        <v>606</v>
      </c>
      <c r="S79" s="12">
        <f>$L71*S78</f>
        <v>707</v>
      </c>
      <c r="T79" s="12">
        <f>$L71*T78</f>
        <v>808</v>
      </c>
      <c r="U79" s="12">
        <f>$L71*U78</f>
        <v>909</v>
      </c>
      <c r="V79" s="12">
        <f>$L71*V78</f>
        <v>1010</v>
      </c>
      <c r="W79" s="12">
        <f>$L71*W78</f>
        <v>1111</v>
      </c>
      <c r="X79" s="12">
        <f>$L71*X78</f>
        <v>1212</v>
      </c>
      <c r="Y79" s="12">
        <f>$L71*Y78</f>
        <v>1313</v>
      </c>
      <c r="Z79" s="12">
        <f>$L71*Z78</f>
        <v>1414</v>
      </c>
      <c r="AA79" s="12">
        <f>$L71*AA78</f>
        <v>1515</v>
      </c>
      <c r="AB79" s="12">
        <f>$L71*AB78</f>
        <v>1616</v>
      </c>
      <c r="AC79" s="12">
        <f>$L71*AC78</f>
        <v>1717</v>
      </c>
      <c r="AD79" s="12">
        <f>$L71*AD78</f>
        <v>1818</v>
      </c>
      <c r="AE79" s="12">
        <f>$L71*AE78</f>
        <v>1919</v>
      </c>
      <c r="AF79" s="72">
        <f>$L71*AF78</f>
        <v>2020</v>
      </c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</row>
    <row r="80" spans="2:65" ht="15.75">
      <c r="B80" s="87">
        <v>0.65</v>
      </c>
      <c r="C80" s="30">
        <v>0.9360002849197904</v>
      </c>
      <c r="D80" s="30">
        <v>1.015464930151937</v>
      </c>
      <c r="E80" s="30">
        <v>0.9994871097927757</v>
      </c>
      <c r="F80" s="30">
        <v>1.0015690507685262</v>
      </c>
      <c r="G80" s="30">
        <v>1.0074743462969857</v>
      </c>
      <c r="H80" s="30">
        <v>1.0117519152486656</v>
      </c>
      <c r="I80" s="181"/>
      <c r="J80" s="203"/>
      <c r="K80" s="48" t="s">
        <v>44</v>
      </c>
      <c r="L80" s="16">
        <f>$Q71*60*($L72-$L73)/(L79*$Q72)</f>
        <v>156657.3893980599</v>
      </c>
      <c r="M80" s="51">
        <f>$Q71*60*($L72-$L73)/(M79*$Q72)</f>
        <v>31.331477879611985</v>
      </c>
      <c r="N80" s="51">
        <f>$Q71*60*($L72-$L73)/(N79*$Q72)</f>
        <v>15.665738939805992</v>
      </c>
      <c r="O80" s="51">
        <f>$Q71*60*($L72-$L73)/(O79*$Q72)</f>
        <v>10.443825959870662</v>
      </c>
      <c r="P80" s="51">
        <f>$Q71*60*($L72-$L73)/(P79*$Q72)</f>
        <v>7.832869469902996</v>
      </c>
      <c r="Q80" s="51">
        <f>$Q71*60*($L72-$L73)/(Q79*$Q72)</f>
        <v>6.266295575922396</v>
      </c>
      <c r="R80" s="51">
        <f>$Q71*60*($L72-$L73)/(R79*$Q72)</f>
        <v>5.221912979935331</v>
      </c>
      <c r="S80" s="51">
        <f>$Q71*60*($L72-$L73)/(S79*$Q72)</f>
        <v>4.47592541137314</v>
      </c>
      <c r="T80" s="51">
        <f>$Q71*60*($L72-$L73)/(T79*$Q72)</f>
        <v>3.916434734951498</v>
      </c>
      <c r="U80" s="51">
        <f>$Q71*60*($L72-$L73)/(U79*$Q72)</f>
        <v>3.481275319956887</v>
      </c>
      <c r="V80" s="51">
        <f>$Q71*60*($L72-$L73)/(V79*$Q72)</f>
        <v>3.133147787961198</v>
      </c>
      <c r="W80" s="51">
        <f>$Q71*60*($L72-$L73)/(W79*$Q72)</f>
        <v>2.8483161708738165</v>
      </c>
      <c r="X80" s="51">
        <f>$Q71*60*($L72-$L73)/(X79*$Q72)</f>
        <v>2.6109564899676654</v>
      </c>
      <c r="Y80" s="51">
        <f>$Q71*60*($L72-$L73)/(Y79*$Q72)</f>
        <v>2.4101136830470757</v>
      </c>
      <c r="Z80" s="51">
        <f>$Q71*60*($L72-$L73)/(Z79*$Q72)</f>
        <v>2.23796270568657</v>
      </c>
      <c r="AA80" s="51">
        <f>$Q71*60*($L72-$L73)/(AA79*$Q72)</f>
        <v>2.088765191974132</v>
      </c>
      <c r="AB80" s="51">
        <f>$Q71*60*($L72-$L73)/(AB79*$Q72)</f>
        <v>1.958217367475749</v>
      </c>
      <c r="AC80" s="51">
        <f>$Q71*60*($L72-$L73)/(AC79*$Q72)</f>
        <v>1.8430281105654107</v>
      </c>
      <c r="AD80" s="51">
        <f>$Q71*60*($L72-$L73)/(AD79*$Q72)</f>
        <v>1.7406376599784434</v>
      </c>
      <c r="AE80" s="51">
        <f>$Q71*60*($L72-$L73)/(AE79*$Q72)</f>
        <v>1.6490251515585252</v>
      </c>
      <c r="AF80" s="103">
        <f>$Q71*60*($L72-$L73)/(AF79*$Q72)</f>
        <v>1.566573893980599</v>
      </c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</row>
    <row r="81" spans="2:65" ht="15.75">
      <c r="B81" s="87">
        <v>0.66</v>
      </c>
      <c r="C81" s="30">
        <v>0.9384596136686965</v>
      </c>
      <c r="D81" s="30">
        <v>1.0155512692855437</v>
      </c>
      <c r="E81" s="30">
        <v>1.0005961757771644</v>
      </c>
      <c r="F81" s="30">
        <v>1.002083268816444</v>
      </c>
      <c r="G81" s="30">
        <v>1.0078408902927245</v>
      </c>
      <c r="H81" s="30">
        <v>1.0118201815377608</v>
      </c>
      <c r="I81" s="181"/>
      <c r="J81" s="203"/>
      <c r="K81" s="48" t="s">
        <v>45</v>
      </c>
      <c r="L81" s="50">
        <f>MIN($Q74,L80)</f>
        <v>45</v>
      </c>
      <c r="M81" s="50">
        <f>MIN($Q74,M80)</f>
        <v>31.331477879611985</v>
      </c>
      <c r="N81" s="50">
        <f>MIN($Q74,N80)</f>
        <v>15.665738939805992</v>
      </c>
      <c r="O81" s="50">
        <f>MIN($Q74,O80)</f>
        <v>10.443825959870662</v>
      </c>
      <c r="P81" s="50">
        <f>MIN($Q74,P80)</f>
        <v>7.832869469902996</v>
      </c>
      <c r="Q81" s="50">
        <f>MIN($Q74,Q80)</f>
        <v>6.266295575922396</v>
      </c>
      <c r="R81" s="50">
        <f>MIN($Q74,R80)</f>
        <v>5.221912979935331</v>
      </c>
      <c r="S81" s="50">
        <f>MIN($Q74,S80)</f>
        <v>4.47592541137314</v>
      </c>
      <c r="T81" s="50">
        <f>MIN($Q74,T80)</f>
        <v>3.916434734951498</v>
      </c>
      <c r="U81" s="50">
        <f>MIN($Q74,U80)</f>
        <v>3.481275319956887</v>
      </c>
      <c r="V81" s="50">
        <f>MIN($Q74,V80)</f>
        <v>3.133147787961198</v>
      </c>
      <c r="W81" s="50">
        <f>MIN($Q74,W80)</f>
        <v>2.8483161708738165</v>
      </c>
      <c r="X81" s="50">
        <f>MIN($Q74,X80)</f>
        <v>2.6109564899676654</v>
      </c>
      <c r="Y81" s="50">
        <f>MIN($Q74,Y80)</f>
        <v>2.4101136830470757</v>
      </c>
      <c r="Z81" s="50">
        <f>MIN($Q74,Z80)</f>
        <v>2.23796270568657</v>
      </c>
      <c r="AA81" s="50">
        <f>MIN($Q74,AA80)</f>
        <v>2.088765191974132</v>
      </c>
      <c r="AB81" s="50">
        <f>MIN($Q74,AB80)</f>
        <v>1.958217367475749</v>
      </c>
      <c r="AC81" s="50">
        <f>MIN($Q74,AC80)</f>
        <v>1.8430281105654107</v>
      </c>
      <c r="AD81" s="50">
        <f>MIN($Q74,AD80)</f>
        <v>1.7406376599784434</v>
      </c>
      <c r="AE81" s="50">
        <f>MIN($Q74,AE80)</f>
        <v>1.6490251515585252</v>
      </c>
      <c r="AF81" s="73">
        <f>MIN($Q74,AF80)</f>
        <v>1.566573893980599</v>
      </c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</row>
    <row r="82" spans="2:65" ht="15.75">
      <c r="B82" s="87">
        <v>0.67</v>
      </c>
      <c r="C82" s="30">
        <v>0.9408818385669614</v>
      </c>
      <c r="D82" s="30">
        <v>1.0156065381673385</v>
      </c>
      <c r="E82" s="30">
        <v>1.0016408645863493</v>
      </c>
      <c r="F82" s="30">
        <v>1.002564601683781</v>
      </c>
      <c r="G82" s="30">
        <v>1.0081733109504</v>
      </c>
      <c r="H82" s="30">
        <v>1.0118646810447265</v>
      </c>
      <c r="I82" s="181"/>
      <c r="J82" s="203"/>
      <c r="K82" s="48" t="s">
        <v>46</v>
      </c>
      <c r="L82" s="50">
        <f>$Q73+($L72-$Q73)*EXP(-L81/$Q76)</f>
        <v>2.4200000000000013</v>
      </c>
      <c r="M82" s="50">
        <f>$Q73+($L72-$Q73)*EXP(-M81/$Q76)</f>
        <v>7.9408849016260525</v>
      </c>
      <c r="N82" s="50">
        <f>$Q73+($L72-$Q73)*EXP(-N81/$Q76)</f>
        <v>30.99753333890864</v>
      </c>
      <c r="O82" s="50">
        <f>$Q73+($L72-$Q73)*EXP(-O81/$Q76)</f>
        <v>48.806749022437614</v>
      </c>
      <c r="P82" s="50">
        <f>$Q73+($L72-$Q73)*EXP(-P81/$Q76)</f>
        <v>61.24297130290092</v>
      </c>
      <c r="Q82" s="50">
        <f>$Q73+($L72-$Q73)*EXP(-Q81/$Q76)</f>
        <v>70.17817603467033</v>
      </c>
      <c r="R82" s="50">
        <f>$Q73+($L72-$Q73)*EXP(-R81/$Q76)</f>
        <v>76.84800993984784</v>
      </c>
      <c r="S82" s="50">
        <f>$Q73+($L72-$Q73)*EXP(-S81/$Q76)</f>
        <v>81.99687539502992</v>
      </c>
      <c r="T82" s="50">
        <f>$Q73+($L72-$Q73)*EXP(-T81/$Q76)</f>
        <v>86.08367747518116</v>
      </c>
      <c r="U82" s="50">
        <f>$Q73+($L72-$Q73)*EXP(-U81/$Q76)</f>
        <v>89.40261193638983</v>
      </c>
      <c r="V82" s="50">
        <f>$Q73+($L72-$Q73)*EXP(-V81/$Q76)</f>
        <v>92.14965708126705</v>
      </c>
      <c r="W82" s="50">
        <f>$Q73+($L72-$Q73)*EXP(-W81/$Q76)</f>
        <v>94.45990609337925</v>
      </c>
      <c r="X82" s="50">
        <f>$Q73+($L72-$Q73)*EXP(-X81/$Q76)</f>
        <v>96.42929639233913</v>
      </c>
      <c r="Y82" s="50">
        <f>$Q73+($L72-$Q73)*EXP(-Y81/$Q76)</f>
        <v>98.1277398048222</v>
      </c>
      <c r="Z82" s="50">
        <f>$Q73+($L72-$Q73)*EXP(-Z81/$Q76)</f>
        <v>99.60733869950857</v>
      </c>
      <c r="AA82" s="50">
        <f>$Q73+($L72-$Q73)*EXP(-AA81/$Q76)</f>
        <v>100.90769187042245</v>
      </c>
      <c r="AB82" s="50">
        <f>$Q73+($L72-$Q73)*EXP(-AB81/$Q76)</f>
        <v>102.05941884263754</v>
      </c>
      <c r="AC82" s="50">
        <f>$Q73+($L72-$Q73)*EXP(-AC81/$Q76)</f>
        <v>103.08656027351073</v>
      </c>
      <c r="AD82" s="50">
        <f>$Q73+($L72-$Q73)*EXP(-AD81/$Q76)</f>
        <v>104.00824988578152</v>
      </c>
      <c r="AE82" s="50">
        <f>$Q73+($L72-$Q73)*EXP(-AE81/$Q76)</f>
        <v>104.83990259656198</v>
      </c>
      <c r="AF82" s="73">
        <f>$Q73+($L72-$Q73)*EXP(-AF81/$Q76)</f>
        <v>105.59407420321139</v>
      </c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</row>
    <row r="83" spans="2:65" ht="15.75">
      <c r="B83" s="87">
        <v>0.68</v>
      </c>
      <c r="C83" s="30">
        <v>0.9432669596145853</v>
      </c>
      <c r="D83" s="30">
        <v>1.0156307367973212</v>
      </c>
      <c r="E83" s="30">
        <v>1.00262117622033</v>
      </c>
      <c r="F83" s="30">
        <v>1.0030130493705374</v>
      </c>
      <c r="G83" s="30">
        <v>1.0084716082700118</v>
      </c>
      <c r="H83" s="30">
        <v>1.0118854137695625</v>
      </c>
      <c r="I83" s="181"/>
      <c r="J83" s="203"/>
      <c r="K83" s="48" t="s">
        <v>47</v>
      </c>
      <c r="L83" s="50">
        <f>IF(L81=$Q74,$L74,$L74+(1-$L74)*EXP(-L81/$Q76))</f>
        <v>0</v>
      </c>
      <c r="M83" s="50">
        <f>IF(M81=$Q74,$L74,$L74+(1-$L74)*EXP(-M81/$Q76))</f>
        <v>0.06562714794732274</v>
      </c>
      <c r="N83" s="50">
        <f>IF(N81=$Q74,$L74,$L74+(1-$L74)*EXP(-N81/$Q76))</f>
        <v>0.2561779614785838</v>
      </c>
      <c r="O83" s="50">
        <f>IF(O81=$Q74,$L74,$L74+(1-$L74)*EXP(-O81/$Q76))</f>
        <v>0.4033615621689059</v>
      </c>
      <c r="P83" s="50">
        <f>IF(P81=$Q74,$L74,$L74+(1-$L74)*EXP(-P81/$Q76))</f>
        <v>0.5061402587016605</v>
      </c>
      <c r="Q83" s="50">
        <f>IF(Q81=$Q74,$L74,$L74+(1-$L74)*EXP(-Q81/$Q76))</f>
        <v>0.5799849259063664</v>
      </c>
      <c r="R83" s="50">
        <f>IF(R81=$Q74,$L74,$L74+(1-$L74)*EXP(-R81/$Q76))</f>
        <v>0.6351075201640317</v>
      </c>
      <c r="S83" s="50">
        <f>IF(S81=$Q74,$L74,$L74+(1-$L74)*EXP(-S81/$Q76))</f>
        <v>0.6776601272316523</v>
      </c>
      <c r="T83" s="50">
        <f>IF(T81=$Q74,$L74,$L74+(1-$L74)*EXP(-T81/$Q76))</f>
        <v>0.711435351034555</v>
      </c>
      <c r="U83" s="50">
        <f>IF(U81=$Q74,$L74,$L74+(1-$L74)*EXP(-U81/$Q76))</f>
        <v>0.7388645614577672</v>
      </c>
      <c r="V83" s="50">
        <f>IF(V81=$Q74,$L74,$L74+(1-$L74)*EXP(-V81/$Q76))</f>
        <v>0.761567413894769</v>
      </c>
      <c r="W83" s="50">
        <f>IF(W81=$Q74,$L74,$L74+(1-$L74)*EXP(-W81/$Q76))</f>
        <v>0.7806603809370185</v>
      </c>
      <c r="X83" s="50">
        <f>IF(X81=$Q74,$L74,$L74+(1-$L74)*EXP(-X81/$Q76))</f>
        <v>0.7969363338209845</v>
      </c>
      <c r="Y83" s="50">
        <f>IF(Y81=$Q74,$L74,$L74+(1-$L74)*EXP(-Y81/$Q76))</f>
        <v>0.8109730562382</v>
      </c>
      <c r="Z83" s="50">
        <f>IF(Z81=$Q74,$L74,$L74+(1-$L74)*EXP(-Z81/$Q76))</f>
        <v>0.8232011462769304</v>
      </c>
      <c r="AA83" s="50">
        <f>IF(AA81=$Q74,$L74,$L74+(1-$L74)*EXP(-AA81/$Q76))</f>
        <v>0.8339478666977063</v>
      </c>
      <c r="AB83" s="50">
        <f>IF(AB81=$Q74,$L74,$L74+(1-$L74)*EXP(-AB81/$Q76))</f>
        <v>0.8434662714267566</v>
      </c>
      <c r="AC83" s="50">
        <f>IF(AC81=$Q74,$L74,$L74+(1-$L74)*EXP(-AC81/$Q76))</f>
        <v>0.8519550435827333</v>
      </c>
      <c r="AD83" s="50">
        <f>IF(AD81=$Q74,$L74,$L74+(1-$L74)*EXP(-AD81/$Q76))</f>
        <v>0.8595723131056324</v>
      </c>
      <c r="AE83" s="50">
        <f>IF(AE81=$Q74,$L74,$L74+(1-$L74)*EXP(-AE81/$Q76))</f>
        <v>0.8664454760046445</v>
      </c>
      <c r="AF83" s="73">
        <f>IF(AF81=$Q74,$L74,$L74+(1-$L74)*EXP(-AF81/$Q76))</f>
        <v>0.8726782992000941</v>
      </c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</row>
    <row r="84" spans="2:65" ht="15">
      <c r="B84" s="87">
        <v>0.69</v>
      </c>
      <c r="C84" s="30">
        <v>0.9456149768115679</v>
      </c>
      <c r="D84" s="30">
        <v>1.0156238651754919</v>
      </c>
      <c r="E84" s="30">
        <v>1.0035371106791067</v>
      </c>
      <c r="F84" s="30">
        <v>1.0034286118767126</v>
      </c>
      <c r="G84" s="30">
        <v>1.0087357822515597</v>
      </c>
      <c r="H84" s="30">
        <v>1.0118823797122694</v>
      </c>
      <c r="I84" s="181"/>
      <c r="J84" s="101"/>
      <c r="K84" s="48" t="s">
        <v>48</v>
      </c>
      <c r="L84" s="50">
        <f>$L74+((1-$L74)*$Q76*(1-EXP(-L81/$Q76)))/L81</f>
        <v>0.25050977426262483</v>
      </c>
      <c r="M84" s="50">
        <f>$L74+((1-$L74)*$Q76*(1-EXP(-M81/$Q76)))/M81</f>
        <v>0.34304448732495774</v>
      </c>
      <c r="N84" s="50">
        <f>$L74+((1-$L74)*$Q76*(1-EXP(-N81/$Q76)))/N81</f>
        <v>0.5461717970615841</v>
      </c>
      <c r="O84" s="50">
        <f>$L74+((1-$L74)*$Q76*(1-EXP(-O81/$Q76)))/O81</f>
        <v>0.657147283039616</v>
      </c>
      <c r="P84" s="50">
        <f>$L74+((1-$L74)*$Q76*(1-EXP(-P81/$Q76)))/P81</f>
        <v>0.7252602058886616</v>
      </c>
      <c r="Q84" s="50">
        <f>$L74+((1-$L74)*$Q76*(1-EXP(-Q81/$Q76)))/Q81</f>
        <v>0.7710190607779005</v>
      </c>
      <c r="R84" s="50">
        <f>$L74+((1-$L74)*$Q76*(1-EXP(-R81/$Q76)))/R81</f>
        <v>0.8037970285571091</v>
      </c>
      <c r="S84" s="50">
        <f>$L74+((1-$L74)*$Q76*(1-EXP(-S81/$Q76)))/S81</f>
        <v>0.8284042211704067</v>
      </c>
      <c r="T84" s="50">
        <f>$L74+((1-$L74)*$Q76*(1-EXP(-T81/$Q76)))/T81</f>
        <v>0.8475461319064664</v>
      </c>
      <c r="U84" s="50">
        <f>$L74+((1-$L74)*$Q76*(1-EXP(-U81/$Q76)))/U81</f>
        <v>0.862856462452562</v>
      </c>
      <c r="V84" s="50">
        <f>$L74+((1-$L74)*$Q76*(1-EXP(-V81/$Q76)))/V81</f>
        <v>0.8753784325212989</v>
      </c>
      <c r="W84" s="50">
        <f>$L74+((1-$L74)*$Q76*(1-EXP(-W81/$Q76)))/W81</f>
        <v>0.885808825746973</v>
      </c>
      <c r="X84" s="50">
        <f>$L74+((1-$L74)*$Q76*(1-EXP(-X81/$Q76)))/X81</f>
        <v>0.8946305035169773</v>
      </c>
      <c r="Y84" s="50">
        <f>$L74+((1-$L74)*$Q76*(1-EXP(-Y81/$Q76)))/Y81</f>
        <v>0.9021885228385133</v>
      </c>
      <c r="Z84" s="50">
        <f>$L74+((1-$L74)*$Q76*(1-EXP(-Z81/$Q76)))/Z81</f>
        <v>0.9087359591255748</v>
      </c>
      <c r="AA84" s="50">
        <f>$L74+((1-$L74)*$Q76*(1-EXP(-AA81/$Q76)))/AA81</f>
        <v>0.9144626068612941</v>
      </c>
      <c r="AB84" s="50">
        <f>$L74+((1-$L74)*$Q76*(1-EXP(-AB81/$Q76)))/AB81</f>
        <v>0.9195135761833121</v>
      </c>
      <c r="AC84" s="50">
        <f>$L74+((1-$L74)*$Q76*(1-EXP(-AC81/$Q76)))/AC81</f>
        <v>0.924001701335651</v>
      </c>
      <c r="AD84" s="50">
        <f>$L74+((1-$L74)*$Q76*(1-EXP(-AD81/$Q76)))/AD81</f>
        <v>0.9280160350543435</v>
      </c>
      <c r="AE84" s="50">
        <f>$L74+((1-$L74)*$Q76*(1-EXP(-AE81/$Q76)))/AE81</f>
        <v>0.9316277962828899</v>
      </c>
      <c r="AF84" s="73">
        <f>$L74+((1-$L74)*$Q76*(1-EXP(-AF81/$Q76)))/AF81</f>
        <v>0.9348946190012591</v>
      </c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</row>
    <row r="85" spans="2:65" ht="15">
      <c r="B85" s="87">
        <v>0.7</v>
      </c>
      <c r="C85" s="30">
        <v>0.9479258901579095</v>
      </c>
      <c r="D85" s="30">
        <v>1.0155859233018505</v>
      </c>
      <c r="E85" s="30">
        <v>1.0043886679626792</v>
      </c>
      <c r="F85" s="30">
        <v>1.003811289202307</v>
      </c>
      <c r="G85" s="30">
        <v>1.0089658328950442</v>
      </c>
      <c r="H85" s="30">
        <v>1.011855578872847</v>
      </c>
      <c r="I85" s="181"/>
      <c r="J85" s="101"/>
      <c r="K85" s="48" t="s">
        <v>49</v>
      </c>
      <c r="L85" s="16">
        <f>L80-L81</f>
        <v>156612.3893980599</v>
      </c>
      <c r="M85" s="51">
        <f>M80-M81</f>
        <v>0</v>
      </c>
      <c r="N85" s="51">
        <f>N80-N81</f>
        <v>0</v>
      </c>
      <c r="O85" s="51">
        <f>O80-O81</f>
        <v>0</v>
      </c>
      <c r="P85" s="51">
        <f>P80-P81</f>
        <v>0</v>
      </c>
      <c r="Q85" s="51">
        <f>Q80-Q81</f>
        <v>0</v>
      </c>
      <c r="R85" s="51">
        <f>R80-R81</f>
        <v>0</v>
      </c>
      <c r="S85" s="51">
        <f>S80-S81</f>
        <v>0</v>
      </c>
      <c r="T85" s="51">
        <f>T80-T81</f>
        <v>0</v>
      </c>
      <c r="U85" s="51">
        <f>U80-U81</f>
        <v>0</v>
      </c>
      <c r="V85" s="51">
        <f>V80-V81</f>
        <v>0</v>
      </c>
      <c r="W85" s="51">
        <f>W80-W81</f>
        <v>0</v>
      </c>
      <c r="X85" s="51">
        <f>X80-X81</f>
        <v>0</v>
      </c>
      <c r="Y85" s="51">
        <f>Y80-Y81</f>
        <v>0</v>
      </c>
      <c r="Z85" s="51">
        <f>Z80-Z81</f>
        <v>0</v>
      </c>
      <c r="AA85" s="51">
        <f>AA80-AA81</f>
        <v>0</v>
      </c>
      <c r="AB85" s="51">
        <f>AB80-AB81</f>
        <v>0</v>
      </c>
      <c r="AC85" s="51">
        <f>AC80-AC81</f>
        <v>0</v>
      </c>
      <c r="AD85" s="51">
        <f>AD80-AD81</f>
        <v>0</v>
      </c>
      <c r="AE85" s="51">
        <f>AE80-AE81</f>
        <v>0</v>
      </c>
      <c r="AF85" s="103">
        <f>AF80-AF81</f>
        <v>0</v>
      </c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</row>
    <row r="86" spans="2:44" ht="15">
      <c r="B86" s="87">
        <v>0.71</v>
      </c>
      <c r="C86" s="30">
        <v>0.9501996996536096</v>
      </c>
      <c r="D86" s="30">
        <v>1.015516911176397</v>
      </c>
      <c r="E86" s="30">
        <v>1.005175848071048</v>
      </c>
      <c r="F86" s="30">
        <v>1.0041610813473203</v>
      </c>
      <c r="G86" s="30">
        <v>1.0091617602004654</v>
      </c>
      <c r="H86" s="30">
        <v>1.011805011251295</v>
      </c>
      <c r="I86" s="181"/>
      <c r="J86" s="101"/>
      <c r="K86" s="48" t="s">
        <v>50</v>
      </c>
      <c r="L86" s="50">
        <f>$W70*($L72-L82)/($L72-($L72-$Q73)*$Q75)</f>
        <v>6</v>
      </c>
      <c r="M86" s="50">
        <f>$W70*($L72-M82)/($L72-($L72-$Q73)*$Q75)</f>
        <v>5.720650114608229</v>
      </c>
      <c r="N86" s="50">
        <f>$W70*($L72-N82)/($L72-($L72-$Q73)*$Q75)</f>
        <v>4.554012480743364</v>
      </c>
      <c r="O86" s="50">
        <f>$W70*($L72-O82)/($L72-($L72-$Q73)*$Q75)</f>
        <v>3.652888394884249</v>
      </c>
      <c r="P86" s="50">
        <f>$W70*($L72-P82)/($L72-($L72-$Q73)*$Q75)</f>
        <v>3.0236310691735073</v>
      </c>
      <c r="Q86" s="50">
        <f>$W70*($L72-Q82)/($L72-($L72-$Q73)*$Q75)</f>
        <v>2.571520861797757</v>
      </c>
      <c r="R86" s="50">
        <f>$W70*($L72-R82)/($L72-($L72-$Q73)*$Q75)</f>
        <v>2.2340355908324585</v>
      </c>
      <c r="S86" s="50">
        <f>$W70*($L72-S82)/($L72-($L72-$Q73)*$Q75)</f>
        <v>1.9735094251123335</v>
      </c>
      <c r="T86" s="50">
        <f>$W70*($L72-T82)/($L72-($L72-$Q73)*$Q75)</f>
        <v>1.766722340604765</v>
      </c>
      <c r="U86" s="50">
        <f>$W70*($L72-U82)/($L72-($L72-$Q73)*$Q75)</f>
        <v>1.59878839923816</v>
      </c>
      <c r="V86" s="50">
        <f>$W70*($L72-V82)/($L72-($L72-$Q73)*$Q75)</f>
        <v>1.4597913435014143</v>
      </c>
      <c r="W86" s="50">
        <f>$W70*($L72-W82)/($L72-($L72-$Q73)*$Q75)</f>
        <v>1.342895626916213</v>
      </c>
      <c r="X86" s="50">
        <f>$W70*($L72-X82)/($L72-($L72-$Q73)*$Q75)</f>
        <v>1.2432469357898908</v>
      </c>
      <c r="Y86" s="50">
        <f>$W70*($L72-Y82)/($L72-($L72-$Q73)*$Q75)</f>
        <v>1.157307818949796</v>
      </c>
      <c r="Z86" s="50">
        <f>$W70*($L72-Z82)/($L72-($L72-$Q73)*$Q75)</f>
        <v>1.0824419615698142</v>
      </c>
      <c r="AA86" s="50">
        <f>$W70*($L72-AA82)/($L72-($L72-$Q73)*$Q75)</f>
        <v>1.0166457140956762</v>
      </c>
      <c r="AB86" s="50">
        <f>$W70*($L72-AB82)/($L72-($L72-$Q73)*$Q75)</f>
        <v>0.95836976677496</v>
      </c>
      <c r="AC86" s="50">
        <f>$W70*($L72-AC82)/($L72-($L72-$Q73)*$Q75)</f>
        <v>0.9063976923506125</v>
      </c>
      <c r="AD86" s="50">
        <f>$W70*($L72-AD82)/($L72-($L72-$Q73)*$Q75)</f>
        <v>0.8597613483328627</v>
      </c>
      <c r="AE86" s="50">
        <f>$W70*($L72-AE82)/($L72-($L72-$Q73)*$Q75)</f>
        <v>0.8176807591552377</v>
      </c>
      <c r="AF86" s="73">
        <f>$W70*($L72-AF82)/($L72-($L72-$Q73)*$Q75)</f>
        <v>0.7795206171422807</v>
      </c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</row>
    <row r="87" spans="2:44" ht="15">
      <c r="B87" s="87">
        <v>0.72</v>
      </c>
      <c r="C87" s="30">
        <v>0.9524364052986688</v>
      </c>
      <c r="D87" s="30">
        <v>1.0154168287991314</v>
      </c>
      <c r="E87" s="30">
        <v>1.005898651004213</v>
      </c>
      <c r="F87" s="30">
        <v>1.0044779883117527</v>
      </c>
      <c r="G87" s="30">
        <v>1.0093235641678227</v>
      </c>
      <c r="H87" s="30">
        <v>1.0117306768476135</v>
      </c>
      <c r="I87" s="181"/>
      <c r="J87" s="101"/>
      <c r="K87" s="48" t="s">
        <v>51</v>
      </c>
      <c r="L87" s="50">
        <f>(L83+1)/2</f>
        <v>0.5</v>
      </c>
      <c r="M87" s="50">
        <f>(M83+1)/2</f>
        <v>0.5328135739736614</v>
      </c>
      <c r="N87" s="50">
        <f>(N83+1)/2</f>
        <v>0.6280889807392919</v>
      </c>
      <c r="O87" s="50">
        <f>(O83+1)/2</f>
        <v>0.701680781084453</v>
      </c>
      <c r="P87" s="50">
        <f>(P83+1)/2</f>
        <v>0.7530701293508302</v>
      </c>
      <c r="Q87" s="50">
        <f>(Q83+1)/2</f>
        <v>0.7899924629531831</v>
      </c>
      <c r="R87" s="50">
        <f>(R83+1)/2</f>
        <v>0.8175537600820159</v>
      </c>
      <c r="S87" s="50">
        <f>(S83+1)/2</f>
        <v>0.8388300636158261</v>
      </c>
      <c r="T87" s="50">
        <f>(T83+1)/2</f>
        <v>0.8557176755172775</v>
      </c>
      <c r="U87" s="50">
        <f>(U83+1)/2</f>
        <v>0.8694322807288837</v>
      </c>
      <c r="V87" s="50">
        <f>(V83+1)/2</f>
        <v>0.8807837069473845</v>
      </c>
      <c r="W87" s="50">
        <f>(W83+1)/2</f>
        <v>0.8903301904685093</v>
      </c>
      <c r="X87" s="50">
        <f>(X83+1)/2</f>
        <v>0.8984681669104922</v>
      </c>
      <c r="Y87" s="50">
        <f>(Y83+1)/2</f>
        <v>0.9054865281191</v>
      </c>
      <c r="Z87" s="50">
        <f>(Z83+1)/2</f>
        <v>0.9116005731384652</v>
      </c>
      <c r="AA87" s="50">
        <f>(AA83+1)/2</f>
        <v>0.9169739333488531</v>
      </c>
      <c r="AB87" s="50">
        <f>(AB83+1)/2</f>
        <v>0.9217331357133782</v>
      </c>
      <c r="AC87" s="50">
        <f>(AC83+1)/2</f>
        <v>0.9259775217913666</v>
      </c>
      <c r="AD87" s="50">
        <f>(AD83+1)/2</f>
        <v>0.9297861565528163</v>
      </c>
      <c r="AE87" s="50">
        <f>(AE83+1)/2</f>
        <v>0.9332227380023222</v>
      </c>
      <c r="AF87" s="73">
        <f>(AF83+1)/2</f>
        <v>0.936339149600047</v>
      </c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</row>
    <row r="88" spans="2:44" ht="15">
      <c r="B88" s="87">
        <v>0.73</v>
      </c>
      <c r="C88" s="30">
        <v>0.9546360070930866</v>
      </c>
      <c r="D88" s="30">
        <v>1.015285676170054</v>
      </c>
      <c r="E88" s="30">
        <v>1.0065570767621734</v>
      </c>
      <c r="F88" s="30">
        <v>1.004762010095604</v>
      </c>
      <c r="G88" s="30">
        <v>1.0094512447971162</v>
      </c>
      <c r="H88" s="30">
        <v>1.0116325756618028</v>
      </c>
      <c r="I88" s="181"/>
      <c r="J88" s="101"/>
      <c r="K88" s="48" t="s">
        <v>52</v>
      </c>
      <c r="L88" s="51">
        <f>60*$Q71*($L72-$L73+L86/60*$Q72*L79/$Q71)/($Q72*($L71-L79))</f>
        <v>1.5666495604762039</v>
      </c>
      <c r="M88" s="51">
        <f>60*$Q71*($L72-$L73+M86/60*$Q72*M79/$Q71)/($Q72*($L71-M79))</f>
        <v>1.9501119996958003</v>
      </c>
      <c r="N88" s="51">
        <f>60*$Q71*($L72-$L73+N86/60*$Q72*N79/$Q71)/($Q72*($L71-N79))</f>
        <v>2.246639046727706</v>
      </c>
      <c r="O88" s="51">
        <f>60*$Q71*($L72-$L73+O86/60*$Q72*O79/$Q71)/($Q72*($L71-O79))</f>
        <v>2.487655474368514</v>
      </c>
      <c r="P88" s="51">
        <f>60*$Q71*($L72-$L73+P86/60*$Q72*P79/$Q71)/($Q72*($L71-P79))</f>
        <v>2.7141251347691258</v>
      </c>
      <c r="Q88" s="51">
        <f>60*$Q71*($L72-$L73+Q86/60*$Q72*Q79/$Q71)/($Q72*($L71-Q79))</f>
        <v>2.9459388125733845</v>
      </c>
      <c r="R88" s="51">
        <f>60*$Q71*($L72-$L73+R86/60*$Q72*R79/$Q71)/($Q72*($L71-R79))</f>
        <v>3.195406530329052</v>
      </c>
      <c r="S88" s="51">
        <f>60*$Q71*($L72-$L73+S86/60*$Q72*S79/$Q71)/($Q72*($L71-S79))</f>
        <v>3.472772604261409</v>
      </c>
      <c r="T88" s="51">
        <f>60*$Q71*($L72-$L73+T86/60*$Q72*T79/$Q71)/($Q72*($L71-T79))</f>
        <v>3.788771383704175</v>
      </c>
      <c r="U88" s="51">
        <f>60*$Q71*($L72-$L73+U86/60*$Q72*U79/$Q71)/($Q72*($L71-U79))</f>
        <v>4.156415770250493</v>
      </c>
      <c r="V88" s="51">
        <f>60*$Q71*($L72-$L73+V86/60*$Q72*V79/$Q71)/($Q72*($L71-V79))</f>
        <v>4.592939131462613</v>
      </c>
      <c r="W88" s="51">
        <f>60*$Q71*($L72-$L73+W86/60*$Q72*W79/$Q71)/($Q72*($L71-W79))</f>
        <v>5.122592197298926</v>
      </c>
      <c r="X88" s="51">
        <f>60*$Q71*($L72-$L73+X86/60*$Q72*X79/$Q71)/($Q72*($L71-X79))</f>
        <v>5.781305138636334</v>
      </c>
      <c r="Y88" s="51">
        <f>60*$Q71*($L72-$L73+Y86/60*$Q72*Y79/$Q71)/($Q72*($L71-Y79))</f>
        <v>6.625211360851333</v>
      </c>
      <c r="Z88" s="51">
        <f>60*$Q71*($L72-$L73+Z86/60*$Q72*Z79/$Q71)/($Q72*($L71-Z79))</f>
        <v>7.747610890264897</v>
      </c>
      <c r="AA88" s="51">
        <f>60*$Q71*($L72-$L73+AA86/60*$Q72*AA79/$Q71)/($Q72*($L71-AA79))</f>
        <v>9.316232718209426</v>
      </c>
      <c r="AB88" s="51">
        <f>60*$Q71*($L72-$L73+AB86/60*$Q72*AB79/$Q71)/($Q72*($L71-AB79))</f>
        <v>11.666348537002838</v>
      </c>
      <c r="AC88" s="51">
        <f>60*$Q71*($L72-$L73+AC86/60*$Q72*AC79/$Q71)/($Q72*($L71-AC79))</f>
        <v>15.580079549857466</v>
      </c>
      <c r="AD88" s="51">
        <f>60*$Q71*($L72-$L73+AD86/60*$Q72*AD79/$Q71)/($Q72*($L71-AD79))</f>
        <v>23.403591074801753</v>
      </c>
      <c r="AE88" s="51">
        <f>60*$Q71*($L72-$L73+AE86/60*$Q72*AE79/$Q71)/($Q72*($L71-AE79))</f>
        <v>46.86741230356151</v>
      </c>
      <c r="AF88" s="103">
        <v>2000</v>
      </c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</row>
    <row r="89" spans="2:44" ht="15">
      <c r="B89" s="87">
        <v>0.74</v>
      </c>
      <c r="C89" s="30">
        <v>0.9567985050368633</v>
      </c>
      <c r="D89" s="30">
        <v>1.0151234532891642</v>
      </c>
      <c r="E89" s="30">
        <v>1.0071511253449303</v>
      </c>
      <c r="F89" s="30">
        <v>1.0050131466988745</v>
      </c>
      <c r="G89" s="30">
        <v>1.0095448020883462</v>
      </c>
      <c r="H89" s="30">
        <v>1.0115107076938625</v>
      </c>
      <c r="I89" s="181"/>
      <c r="J89" s="101"/>
      <c r="K89" s="48" t="s">
        <v>53</v>
      </c>
      <c r="L89" s="16">
        <f>L81+L85+L86+L88</f>
        <v>156664.95604762036</v>
      </c>
      <c r="M89" s="51">
        <f>M81+M85+M86+M88</f>
        <v>39.002239993916014</v>
      </c>
      <c r="N89" s="51">
        <f>N81+N85+N86+N88</f>
        <v>22.466390467277066</v>
      </c>
      <c r="O89" s="51">
        <f>O81+O85+O86+O88</f>
        <v>16.584369829123425</v>
      </c>
      <c r="P89" s="51">
        <f>P81+P85+P86+P88</f>
        <v>13.57062567384563</v>
      </c>
      <c r="Q89" s="51">
        <f>Q81+Q85+Q86+Q88</f>
        <v>11.783755250293538</v>
      </c>
      <c r="R89" s="51">
        <f>R81+R85+R86+R88</f>
        <v>10.651355101096842</v>
      </c>
      <c r="S89" s="51">
        <f>S81+S85+S86+S88</f>
        <v>9.922207440746883</v>
      </c>
      <c r="T89" s="51">
        <f>T81+T85+T86+T88</f>
        <v>9.471928459260438</v>
      </c>
      <c r="U89" s="51">
        <f>U81+U85+U86+U88</f>
        <v>9.23647948944554</v>
      </c>
      <c r="V89" s="51">
        <f>V81+V85+V86+V88</f>
        <v>9.185878262925225</v>
      </c>
      <c r="W89" s="51">
        <f>W81+W85+W86+W88</f>
        <v>9.313803995088955</v>
      </c>
      <c r="X89" s="51">
        <f>X81+X85+X86+X88</f>
        <v>9.635508564393891</v>
      </c>
      <c r="Y89" s="51">
        <f>Y81+Y85+Y86+Y88</f>
        <v>10.192632862848205</v>
      </c>
      <c r="Z89" s="51">
        <f>Z81+Z85+Z86+Z88</f>
        <v>11.068015557521282</v>
      </c>
      <c r="AA89" s="51">
        <f>AA81+AA85+AA86+AA88</f>
        <v>12.421643624279234</v>
      </c>
      <c r="AB89" s="51">
        <f>AB81+AB85+AB86+AB88</f>
        <v>14.582935671253548</v>
      </c>
      <c r="AC89" s="51">
        <f>AC81+AC85+AC86+AC88</f>
        <v>18.329505352773488</v>
      </c>
      <c r="AD89" s="51">
        <f>AD81+AD85+AD86+AD88</f>
        <v>26.00399008311306</v>
      </c>
      <c r="AE89" s="51">
        <f>AE81+AE85+AE86+AE88</f>
        <v>49.33411821427527</v>
      </c>
      <c r="AF89" s="103">
        <f>AF81+AF85+AF86+AF88</f>
        <v>2002.3460945111228</v>
      </c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</row>
    <row r="90" spans="2:44" ht="15">
      <c r="B90" s="87">
        <v>0.75</v>
      </c>
      <c r="C90" s="30">
        <v>0.9589238991299988</v>
      </c>
      <c r="D90" s="30">
        <v>1.0149301601564624</v>
      </c>
      <c r="E90" s="30">
        <v>1.007680796752483</v>
      </c>
      <c r="F90" s="30">
        <v>1.0052313981215641</v>
      </c>
      <c r="G90" s="30">
        <v>1.0096042360415127</v>
      </c>
      <c r="H90" s="30">
        <v>1.011365072943793</v>
      </c>
      <c r="I90" s="181"/>
      <c r="J90" s="101"/>
      <c r="K90" s="53" t="s">
        <v>54</v>
      </c>
      <c r="L90" s="143">
        <f>(VLOOKUP(L78,'background calcs'!$B$20:$H$135,IF($L76&gt;=75,7,IF($L76&gt;=30,6,IF($L76&gt;=15,5,IF($L76&gt;=10,4,IF($L76&gt;=1.5,3,2)))))))*$L75</f>
        <v>0</v>
      </c>
      <c r="M90" s="143">
        <f>(VLOOKUP(M78,'background calcs'!$B$20:$H$135,IF($L76&gt;=75,7,IF($L76&gt;=30,6,IF($L76&gt;=15,5,IF($L76&gt;=10,4,IF($L76&gt;=1.5,3,2)))))))*$L75</f>
        <v>0.7441691486940918</v>
      </c>
      <c r="N90" s="143">
        <f>(VLOOKUP(N78,'background calcs'!$B$20:$H$135,IF($L76&gt;=75,7,IF($L76&gt;=30,6,IF($L76&gt;=15,5,IF($L76&gt;=10,4,IF($L76&gt;=1.5,3,2)))))))*$L75</f>
        <v>0.7866931000480398</v>
      </c>
      <c r="O90" s="143">
        <f>(VLOOKUP(O78,'background calcs'!$B$20:$H$135,IF($L76&gt;=75,7,IF($L76&gt;=30,6,IF($L76&gt;=15,5,IF($L76&gt;=10,4,IF($L76&gt;=1.5,3,2)))))))*$L75</f>
        <v>0.8988016990720848</v>
      </c>
      <c r="P90" s="143">
        <f>(VLOOKUP(P78,'background calcs'!$B$20:$H$135,IF($L76&gt;=75,7,IF($L76&gt;=30,6,IF($L76&gt;=15,5,IF($L76&gt;=10,4,IF($L76&gt;=1.5,3,2)))))))*$L75</f>
        <v>0.9326275694672707</v>
      </c>
      <c r="Q90" s="143">
        <f>(VLOOKUP(Q78,'background calcs'!$B$20:$H$135,IF($L76&gt;=75,7,IF($L76&gt;=30,6,IF($L76&gt;=15,5,IF($L76&gt;=10,4,IF($L76&gt;=1.5,3,2)))))))*$L75</f>
        <v>0.9422921038658952</v>
      </c>
      <c r="R90" s="143">
        <f>(VLOOKUP(R78,'background calcs'!$B$20:$H$135,IF($L76&gt;=75,7,IF($L76&gt;=30,6,IF($L76&gt;=15,5,IF($L76&gt;=10,4,IF($L76&gt;=1.5,3,2)))))))*$L75</f>
        <v>0.9526251624484877</v>
      </c>
      <c r="S90" s="143">
        <f>(VLOOKUP(S78,'background calcs'!$B$20:$H$135,IF($L76&gt;=75,7,IF($L76&gt;=30,6,IF($L76&gt;=15,5,IF($L76&gt;=10,4,IF($L76&gt;=1.5,3,2)))))))*$L75</f>
        <v>0.9567089732244469</v>
      </c>
      <c r="T90" s="143">
        <f>(VLOOKUP(T78,'background calcs'!$B$20:$H$135,IF($L76&gt;=75,7,IF($L76&gt;=30,6,IF($L76&gt;=15,5,IF($L76&gt;=10,4,IF($L76&gt;=1.5,3,2)))))))*$L75</f>
        <v>0.9602235695684072</v>
      </c>
      <c r="U90" s="143">
        <f>(VLOOKUP(U78,'background calcs'!$B$20:$H$135,IF($L76&gt;=75,7,IF($L76&gt;=30,6,IF($L76&gt;=15,5,IF($L76&gt;=10,4,IF($L76&gt;=1.5,3,2)))))))*$L75</f>
        <v>0.9631689514803681</v>
      </c>
      <c r="V90" s="143">
        <f>(VLOOKUP(V78,'background calcs'!$B$20:$H$135,IF($L76&gt;=75,7,IF($L76&gt;=30,6,IF($L76&gt;=15,5,IF($L76&gt;=10,4,IF($L76&gt;=1.5,3,2)))))))*$L75</f>
        <v>0.9655451189603304</v>
      </c>
      <c r="W90" s="143">
        <f>(VLOOKUP(W78,'background calcs'!$B$20:$H$135,IF($L76&gt;=75,7,IF($L76&gt;=30,6,IF($L76&gt;=15,5,IF($L76&gt;=10,4,IF($L76&gt;=1.5,3,2)))))))*$L75</f>
        <v>0.9673520720082932</v>
      </c>
      <c r="X90" s="143">
        <f>(VLOOKUP(X78,'background calcs'!$B$20:$H$135,IF($L76&gt;=75,7,IF($L76&gt;=30,6,IF($L76&gt;=15,5,IF($L76&gt;=10,4,IF($L76&gt;=1.5,3,2)))))))*$L75</f>
        <v>0.9685898106242568</v>
      </c>
      <c r="Y90" s="143">
        <f>(VLOOKUP(Y78,'background calcs'!$B$20:$H$135,IF($L76&gt;=75,7,IF($L76&gt;=30,6,IF($L76&gt;=15,5,IF($L76&gt;=10,4,IF($L76&gt;=1.5,3,2)))))))*$L75</f>
        <v>0.9692583348082215</v>
      </c>
      <c r="Z90" s="143">
        <f>(VLOOKUP(Z78,'background calcs'!$B$20:$H$135,IF($L76&gt;=75,7,IF($L76&gt;=30,6,IF($L76&gt;=15,5,IF($L76&gt;=10,4,IF($L76&gt;=1.5,3,2)))))))*$L75</f>
        <v>0.9693576445601874</v>
      </c>
      <c r="AA90" s="143">
        <f>(VLOOKUP(AA78,'background calcs'!$B$20:$H$135,IF($L76&gt;=75,7,IF($L76&gt;=30,6,IF($L76&gt;=15,5,IF($L76&gt;=10,4,IF($L76&gt;=1.5,3,2)))))))*$L75</f>
        <v>0.9688877398801538</v>
      </c>
      <c r="AB90" s="143">
        <f>(VLOOKUP(AB78,'background calcs'!$B$20:$H$135,IF($L76&gt;=75,7,IF($L76&gt;=30,6,IF($L76&gt;=15,5,IF($L76&gt;=10,4,IF($L76&gt;=1.5,3,2)))))))*$L75</f>
        <v>0.9678486207681212</v>
      </c>
      <c r="AC90" s="143">
        <f>(VLOOKUP(AC78,'background calcs'!$B$20:$H$135,IF($L76&gt;=75,7,IF($L76&gt;=30,6,IF($L76&gt;=15,5,IF($L76&gt;=10,4,IF($L76&gt;=1.5,3,2)))))))*$L75</f>
        <v>0.9666074910874557</v>
      </c>
      <c r="AD90" s="58">
        <f>(VLOOKUP(AD78,'background calcs'!$B$20:$H$135,IF($L76&gt;=75,7,IF($L76&gt;=30,6,IF($L76&gt;=15,5,IF($L76&gt;=10,4,IF($L76&gt;=1.5,3,2)))))))*$L75</f>
        <v>0.9645437859978248</v>
      </c>
      <c r="AE90" s="58">
        <f>(VLOOKUP(AE78,'background calcs'!$B$20:$H$135,IF($L76&gt;=75,7,IF($L76&gt;=30,6,IF($L76&gt;=15,5,IF($L76&gt;=10,4,IF($L76&gt;=1.5,3,2)))))))*$L75</f>
        <v>0.9619108664761947</v>
      </c>
      <c r="AF90" s="74">
        <f>(VLOOKUP(AF78,'background calcs'!$B$20:$H$135,IF($L76&gt;=75,7,IF($L76&gt;=30,6,IF($L76&gt;=15,5,IF($L76&gt;=10,4,IF($L76&gt;=1.5,3,2)))))))*$L75</f>
        <v>0.958</v>
      </c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</row>
    <row r="91" spans="2:44" ht="15">
      <c r="B91" s="87">
        <v>0.76</v>
      </c>
      <c r="C91" s="30">
        <v>0.9610121893724931</v>
      </c>
      <c r="D91" s="30">
        <v>1.0147057967719488</v>
      </c>
      <c r="E91" s="30">
        <v>1.0081460909848317</v>
      </c>
      <c r="F91" s="30">
        <v>1.0054167643636729</v>
      </c>
      <c r="G91" s="30">
        <v>1.0096295466566156</v>
      </c>
      <c r="H91" s="30">
        <v>1.0111956714115942</v>
      </c>
      <c r="I91" s="181"/>
      <c r="J91" s="70" t="s">
        <v>137</v>
      </c>
      <c r="K91" s="145" t="s">
        <v>126</v>
      </c>
      <c r="L91" s="13">
        <v>0.3</v>
      </c>
      <c r="M91" s="13">
        <v>0.333</v>
      </c>
      <c r="N91" s="13">
        <v>0.383</v>
      </c>
      <c r="O91" s="13">
        <v>0.45225</v>
      </c>
      <c r="P91" s="13">
        <v>0.5215</v>
      </c>
      <c r="Q91" s="13">
        <v>0.5822499999999999</v>
      </c>
      <c r="R91" s="13">
        <v>0.643</v>
      </c>
      <c r="S91" s="13">
        <v>0.6945</v>
      </c>
      <c r="T91" s="13">
        <v>0.746</v>
      </c>
      <c r="U91" s="13">
        <v>0.78</v>
      </c>
      <c r="V91" s="13">
        <v>0.8</v>
      </c>
      <c r="W91" s="13">
        <v>0.82</v>
      </c>
      <c r="X91" s="13">
        <v>0.84</v>
      </c>
      <c r="Y91" s="13">
        <v>0.86</v>
      </c>
      <c r="Z91" s="13">
        <v>0.88</v>
      </c>
      <c r="AA91" s="13">
        <v>0.9</v>
      </c>
      <c r="AB91" s="13">
        <v>0.92</v>
      </c>
      <c r="AC91" s="13">
        <v>0.94</v>
      </c>
      <c r="AD91" s="13">
        <v>0.96</v>
      </c>
      <c r="AE91" s="13">
        <v>0.98</v>
      </c>
      <c r="AF91" s="75">
        <v>1</v>
      </c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</row>
    <row r="92" spans="2:44" ht="15">
      <c r="B92" s="87">
        <v>0.77</v>
      </c>
      <c r="C92" s="30">
        <v>0.9630633757643463</v>
      </c>
      <c r="D92" s="30">
        <v>1.0144503631356228</v>
      </c>
      <c r="E92" s="30">
        <v>1.0085470080419763</v>
      </c>
      <c r="F92" s="30">
        <v>1.0055692454252005</v>
      </c>
      <c r="G92" s="30">
        <v>1.0096207339336547</v>
      </c>
      <c r="H92" s="30">
        <v>1.0110025030972658</v>
      </c>
      <c r="I92" s="181"/>
      <c r="J92" s="70" t="s">
        <v>133</v>
      </c>
      <c r="K92" s="54" t="s">
        <v>55</v>
      </c>
      <c r="L92" s="14">
        <f>(1-$W74)*L78+$W74</f>
        <v>0.7000029999999999</v>
      </c>
      <c r="M92" s="14">
        <f>(1-$W74)*M78+$W74</f>
        <v>0.715</v>
      </c>
      <c r="N92" s="14">
        <f>(1-$W74)*N78+$W74</f>
        <v>0.73</v>
      </c>
      <c r="O92" s="14">
        <f>(1-$W74)*O78+$W74</f>
        <v>0.745</v>
      </c>
      <c r="P92" s="14">
        <f>(1-$W74)*P78+$W74</f>
        <v>0.76</v>
      </c>
      <c r="Q92" s="14">
        <f>(1-$W74)*Q78+$W74</f>
        <v>0.7749999999999999</v>
      </c>
      <c r="R92" s="14">
        <f>(1-$W74)*R78+$W74</f>
        <v>0.7899999999999999</v>
      </c>
      <c r="S92" s="14">
        <f>(1-$W74)*S78+$W74</f>
        <v>0.8049999999999999</v>
      </c>
      <c r="T92" s="14">
        <f>(1-$W74)*T78+$W74</f>
        <v>0.82</v>
      </c>
      <c r="U92" s="14">
        <f>(1-$W74)*U78+$W74</f>
        <v>0.835</v>
      </c>
      <c r="V92" s="14">
        <f>(1-$W74)*V78+$W74</f>
        <v>0.85</v>
      </c>
      <c r="W92" s="14">
        <f>(1-$W74)*W78+$W74</f>
        <v>0.865</v>
      </c>
      <c r="X92" s="14">
        <f>(1-$W74)*X78+$W74</f>
        <v>0.88</v>
      </c>
      <c r="Y92" s="14">
        <f>(1-$W74)*Y78+$W74</f>
        <v>0.895</v>
      </c>
      <c r="Z92" s="14">
        <f>(1-$W74)*Z78+$W74</f>
        <v>0.9099999999999999</v>
      </c>
      <c r="AA92" s="14">
        <f>(1-$W74)*AA78+$W74</f>
        <v>0.925</v>
      </c>
      <c r="AB92" s="14">
        <f>(1-$W74)*AB78+$W74</f>
        <v>0.94</v>
      </c>
      <c r="AC92" s="14">
        <f>(1-$W74)*AC78+$W74</f>
        <v>0.955</v>
      </c>
      <c r="AD92" s="14">
        <f>(1-$W74)*AD78+$W74</f>
        <v>0.97</v>
      </c>
      <c r="AE92" s="14">
        <f>(1-$W74)*AE78+$W74</f>
        <v>0.985</v>
      </c>
      <c r="AF92" s="71">
        <f>(1-$W74)*AF78+$W74</f>
        <v>1</v>
      </c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</row>
    <row r="93" spans="2:44" ht="15">
      <c r="B93" s="87">
        <v>0.78</v>
      </c>
      <c r="C93" s="30">
        <v>0.9650774583055581</v>
      </c>
      <c r="D93" s="30">
        <v>1.0141638592474849</v>
      </c>
      <c r="E93" s="30">
        <v>1.008883547923917</v>
      </c>
      <c r="F93" s="30">
        <v>1.0056888413061473</v>
      </c>
      <c r="G93" s="30">
        <v>1.0095777978726306</v>
      </c>
      <c r="H93" s="30">
        <v>1.0107855680008082</v>
      </c>
      <c r="I93" s="181"/>
      <c r="J93" s="70" t="s">
        <v>140</v>
      </c>
      <c r="K93" s="53" t="s">
        <v>148</v>
      </c>
      <c r="L93" s="14">
        <f>L74</f>
        <v>0</v>
      </c>
      <c r="M93" s="14">
        <f>M94-(($W94-$W93)*M78*2)</f>
        <v>0.3952750393044276</v>
      </c>
      <c r="N93" s="14">
        <f>N94-(($W94-$W93)*N78*2)</f>
        <v>0.5912563290019731</v>
      </c>
      <c r="O93" s="14">
        <f>O94-(($W94-$W93)*O78*2)</f>
        <v>0.693029416247113</v>
      </c>
      <c r="P93" s="14">
        <f>P94-(($W94-$W93)*P78*2)</f>
        <v>0.7525980608388573</v>
      </c>
      <c r="Q93" s="14">
        <f>Q94-(($W94-$W93)*Q78*2)</f>
        <v>0.790146845189629</v>
      </c>
      <c r="R93" s="14">
        <f>R94-(($W94-$W93)*R78*2)</f>
        <v>0.8148337568641161</v>
      </c>
      <c r="S93" s="14">
        <f>S94-(($W94-$W93)*S78*2)</f>
        <v>0.8313753112681134</v>
      </c>
      <c r="T93" s="14">
        <f>T94-(($W94-$W93)*T78*2)</f>
        <v>0.8424391494548674</v>
      </c>
      <c r="U93" s="14">
        <f>U94-(($W94-$W93)*U78*2)</f>
        <v>0.8496450061398306</v>
      </c>
      <c r="V93" s="14">
        <f>V94-(($W94-$W93)*V78*2)</f>
        <v>0.8540323285645856</v>
      </c>
      <c r="W93" s="14">
        <f>W92</f>
        <v>0.865</v>
      </c>
      <c r="X93" s="14">
        <f>X92</f>
        <v>0.88</v>
      </c>
      <c r="Y93" s="14">
        <f>Y92</f>
        <v>0.895</v>
      </c>
      <c r="Z93" s="14">
        <f>Z92</f>
        <v>0.9099999999999999</v>
      </c>
      <c r="AA93" s="14">
        <f>AA92</f>
        <v>0.925</v>
      </c>
      <c r="AB93" s="14">
        <f>AB92</f>
        <v>0.94</v>
      </c>
      <c r="AC93" s="14">
        <f>AC92</f>
        <v>0.955</v>
      </c>
      <c r="AD93" s="14">
        <f>AD92</f>
        <v>0.97</v>
      </c>
      <c r="AE93" s="14">
        <f>AE92</f>
        <v>0.985</v>
      </c>
      <c r="AF93" s="71">
        <f>AF92</f>
        <v>1</v>
      </c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</row>
    <row r="94" spans="2:44" ht="15">
      <c r="B94" s="87">
        <v>0.79</v>
      </c>
      <c r="C94" s="30">
        <v>0.967054436996129</v>
      </c>
      <c r="D94" s="30">
        <v>1.013846285107535</v>
      </c>
      <c r="E94" s="30">
        <v>1.009155710630654</v>
      </c>
      <c r="F94" s="30">
        <v>1.0057755520065133</v>
      </c>
      <c r="G94" s="30">
        <v>1.0095007384735424</v>
      </c>
      <c r="H94" s="30">
        <v>1.010544866122221</v>
      </c>
      <c r="I94" s="181"/>
      <c r="J94" s="70" t="s">
        <v>131</v>
      </c>
      <c r="K94" s="53" t="s">
        <v>139</v>
      </c>
      <c r="L94" s="14">
        <f>(L81*L84+L85*$L74+L86*L87+L88*$W71)/L89</f>
        <v>0.00010115486609066338</v>
      </c>
      <c r="M94" s="14">
        <f>(M81*M84+M85*$L74+M86*M87+M88*$W71)/M89</f>
        <v>0.40397662702229564</v>
      </c>
      <c r="N94" s="14">
        <f>(N81*N84+N85*$L74+N86*N87+N88*$W71)/N89</f>
        <v>0.6086595044377092</v>
      </c>
      <c r="O94" s="14">
        <f>(O81*O84+O85*$L74+O86*O87+O88*$W71)/O89</f>
        <v>0.7191341794007171</v>
      </c>
      <c r="P94" s="14">
        <f>(P81*P84+P85*$L74+P86*P87+P88*$W71)/P89</f>
        <v>0.7874044117103295</v>
      </c>
      <c r="Q94" s="14">
        <f>(Q81*Q84+Q85*$L74+Q86*Q87+Q88*$W71)/Q89</f>
        <v>0.8336547837789692</v>
      </c>
      <c r="R94" s="14">
        <f>(R81*R84+R85*$L74+R86*R87+R88*$W71)/R89</f>
        <v>0.8670432831713243</v>
      </c>
      <c r="S94" s="14">
        <f>(S81*S84+S85*$L74+S86*S87+S88*$W71)/S89</f>
        <v>0.8922864252931897</v>
      </c>
      <c r="T94" s="14">
        <f>(T81*T84+T85*$L74+T86*T87+T88*$W71)/T89</f>
        <v>0.9120518511978117</v>
      </c>
      <c r="U94" s="14">
        <f>(U81*U84+U85*$L74+U86*U87+U88*$W71)/U89</f>
        <v>0.927959295600643</v>
      </c>
      <c r="V94" s="14">
        <f>(V81*V84+V85*$L74+V86*V87+V88*$W71)/V89</f>
        <v>0.941048205743266</v>
      </c>
      <c r="W94" s="14">
        <f>(W81*W84+W85*$L74+W86*W87+W88*$W71)/W89</f>
        <v>0.9520158771786804</v>
      </c>
      <c r="X94" s="14">
        <f>(X81*X84+X85*$L74+X86*X87+X88*$W71)/X89</f>
        <v>0.9613473660597712</v>
      </c>
      <c r="Y94" s="14">
        <f>(Y81*Y84+Y85*$L74+Y86*Y87+Y88*$W71)/Y89</f>
        <v>0.969390450253266</v>
      </c>
      <c r="Z94" s="14">
        <f>(Z81*Z84+Z85*$L74+Z86*Z87+Z88*$W71)/Z89</f>
        <v>0.9764009444103061</v>
      </c>
      <c r="AA94" s="14">
        <f>(AA81*AA84+AA85*$L74+AA86*AA87+AA88*$W71)/AA89</f>
        <v>0.9825711904819712</v>
      </c>
      <c r="AB94" s="14">
        <f>(AB81*AB84+AB85*$L74+AB86*AB87+AB88*$W71)/AB89</f>
        <v>0.9880485815284108</v>
      </c>
      <c r="AC94" s="14">
        <f>(AC81*AC84+AC85*$L74+AC86*AC87+AC88*$W71)/AC89</f>
        <v>0.9929479599156191</v>
      </c>
      <c r="AD94" s="14">
        <f>(AD81*AD84+AD85*$L74+AD86*AD87+AD88*$W71)/AD89</f>
        <v>0.9973601284487748</v>
      </c>
      <c r="AE94" s="14">
        <f>(AE81*AE84+AE85*$L74+AE86*AE87+AE88*$W71)/AE89</f>
        <v>1.0013578249305133</v>
      </c>
      <c r="AF94" s="71">
        <v>1</v>
      </c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</row>
    <row r="95" spans="2:44" ht="15">
      <c r="B95" s="87">
        <v>0.8</v>
      </c>
      <c r="C95" s="30">
        <v>0.9689943118360586</v>
      </c>
      <c r="D95" s="30">
        <v>1.013497640715773</v>
      </c>
      <c r="E95" s="30">
        <v>1.0093634961621867</v>
      </c>
      <c r="F95" s="30">
        <v>1.005829377526298</v>
      </c>
      <c r="G95" s="30">
        <v>1.009389555736391</v>
      </c>
      <c r="H95" s="30">
        <v>1.0102803974615044</v>
      </c>
      <c r="I95" s="181"/>
      <c r="J95" s="70" t="s">
        <v>135</v>
      </c>
      <c r="K95" s="53" t="s">
        <v>99</v>
      </c>
      <c r="L95" s="13">
        <f>L74</f>
        <v>0</v>
      </c>
      <c r="M95" s="13">
        <f>MIN(M94,+N95-(N94-M94)*(1-(1/7)/5%*M78))</f>
        <v>0.26866816776307634</v>
      </c>
      <c r="N95" s="13">
        <f>MIN(N94,+O95-(O94-N94)*(1-(1/7)/5%*N78))</f>
        <v>0.44411063411914514</v>
      </c>
      <c r="O95" s="13">
        <f>MIN(O94,+P95-(P94-O94)*(1-(1/7)/5%*O78))</f>
        <v>0.5230211162355793</v>
      </c>
      <c r="P95" s="13">
        <f>MIN(P94,+Q95-(Q94-P94)*(1-(1/7)/5%*P78))</f>
        <v>0.5620326775553578</v>
      </c>
      <c r="Q95" s="13">
        <f>MIN(Q94,+R95-(R94-Q94)*(1-(1/7)/5%*Q78))</f>
        <v>0.5818542655847748</v>
      </c>
      <c r="R95" s="13">
        <f>MIN(R94,+S95-(S94-R94)*(1-(1/7)/5%*R78))</f>
        <v>0.5913938368397335</v>
      </c>
      <c r="S95" s="13">
        <f>MIN(S94,+T95-(T94-S94)*(1-(1/7)/5%*S78))</f>
        <v>0.595</v>
      </c>
      <c r="T95" s="13">
        <f>U95-(U92-T92)</f>
        <v>0.595</v>
      </c>
      <c r="U95" s="13">
        <f>V95-(V92-U92)</f>
        <v>0.61</v>
      </c>
      <c r="V95" s="13">
        <f>W95-(W92-V92)</f>
        <v>0.625</v>
      </c>
      <c r="W95" s="13">
        <v>0.64</v>
      </c>
      <c r="X95" s="13">
        <f>Y95-($AF95-$W95)/9</f>
        <v>0.6799999999999997</v>
      </c>
      <c r="Y95" s="13">
        <f>Z95-($AF95-$W95)/9</f>
        <v>0.7199999999999998</v>
      </c>
      <c r="Z95" s="13">
        <f>AA95-($AF95-$W95)/9</f>
        <v>0.7599999999999998</v>
      </c>
      <c r="AA95" s="13">
        <f>AB95-($AF95-$W95)/9</f>
        <v>0.7999999999999998</v>
      </c>
      <c r="AB95" s="13">
        <f>AC95-($AF95-$W95)/9</f>
        <v>0.8399999999999999</v>
      </c>
      <c r="AC95" s="13">
        <f>AD95-($AF95-$W95)/9</f>
        <v>0.8799999999999999</v>
      </c>
      <c r="AD95" s="13">
        <f>AE95-($AF95-$W95)/9</f>
        <v>0.9199999999999999</v>
      </c>
      <c r="AE95" s="13">
        <f>AF95-($AF95-$W95)/9</f>
        <v>0.96</v>
      </c>
      <c r="AF95" s="75">
        <v>1</v>
      </c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</row>
    <row r="96" spans="2:44" ht="15">
      <c r="B96" s="87">
        <v>0.8100000000000005</v>
      </c>
      <c r="C96" s="30">
        <v>0.9708970828253468</v>
      </c>
      <c r="D96" s="30">
        <v>1.0131179260721987</v>
      </c>
      <c r="E96" s="30">
        <v>1.0095069045185152</v>
      </c>
      <c r="F96" s="30">
        <v>1.005850317865502</v>
      </c>
      <c r="G96" s="30">
        <v>1.0092442496611755</v>
      </c>
      <c r="H96" s="30">
        <v>1.0099921620186585</v>
      </c>
      <c r="I96" s="181"/>
      <c r="J96" s="70" t="s">
        <v>141</v>
      </c>
      <c r="K96" s="53" t="s">
        <v>149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75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</row>
    <row r="97" spans="2:44" ht="15">
      <c r="B97" s="87">
        <v>0.8200000000000005</v>
      </c>
      <c r="C97" s="30">
        <v>0.972762749963994</v>
      </c>
      <c r="D97" s="30">
        <v>1.0127071411768127</v>
      </c>
      <c r="E97" s="30">
        <v>1.0095859356996402</v>
      </c>
      <c r="F97" s="30">
        <v>1.0058383730241252</v>
      </c>
      <c r="G97" s="30">
        <v>1.0090648202478967</v>
      </c>
      <c r="H97" s="30">
        <v>1.009680159793683</v>
      </c>
      <c r="I97" s="181"/>
      <c r="J97" s="70" t="s">
        <v>145</v>
      </c>
      <c r="K97" s="53" t="s">
        <v>150</v>
      </c>
      <c r="L97" s="87">
        <f>L74</f>
        <v>0</v>
      </c>
      <c r="M97" s="13">
        <f>L97+($AF97-$L97)/20</f>
        <v>0.05</v>
      </c>
      <c r="N97" s="13">
        <f>M97+($AF97-$L97)/20</f>
        <v>0.1</v>
      </c>
      <c r="O97" s="13">
        <f>N97+($AF97-$L97)/20</f>
        <v>0.15000000000000002</v>
      </c>
      <c r="P97" s="13">
        <f>O97+($AF97-$L97)/20</f>
        <v>0.2</v>
      </c>
      <c r="Q97" s="13">
        <f>P97+($AF97-$L97)/20</f>
        <v>0.25</v>
      </c>
      <c r="R97" s="13">
        <f>Q97+($AF97-$L97)/20</f>
        <v>0.3</v>
      </c>
      <c r="S97" s="13">
        <f>R97+($AF97-$L97)/20</f>
        <v>0.35</v>
      </c>
      <c r="T97" s="13">
        <f>S97+($AF97-$L97)/20</f>
        <v>0.39999999999999997</v>
      </c>
      <c r="U97" s="13">
        <f>T97+($AF97-$L97)/20</f>
        <v>0.44999999999999996</v>
      </c>
      <c r="V97" s="13">
        <f>U97+($AF97-$L97)/20</f>
        <v>0.49999999999999994</v>
      </c>
      <c r="W97" s="13">
        <f>V97+($AF97-$L97)/20</f>
        <v>0.5499999999999999</v>
      </c>
      <c r="X97" s="13">
        <f>W97+($AF97-$L97)/20</f>
        <v>0.6</v>
      </c>
      <c r="Y97" s="13">
        <f>X97+($AF97-$L97)/20</f>
        <v>0.65</v>
      </c>
      <c r="Z97" s="13">
        <f>Y97+($AF97-$L97)/20</f>
        <v>0.7000000000000001</v>
      </c>
      <c r="AA97" s="13">
        <f>Z97+($AF97-$L97)/20</f>
        <v>0.7500000000000001</v>
      </c>
      <c r="AB97" s="13">
        <f>AA97+($AF97-$L97)/20</f>
        <v>0.8000000000000002</v>
      </c>
      <c r="AC97" s="13">
        <f>AB97+($AF97-$L97)/20</f>
        <v>0.8500000000000002</v>
      </c>
      <c r="AD97" s="13">
        <f>AC97+($AF97-$L97)/20</f>
        <v>0.9000000000000002</v>
      </c>
      <c r="AE97" s="13">
        <f>AD97+($AF97-$L97)/20</f>
        <v>0.9500000000000003</v>
      </c>
      <c r="AF97" s="75">
        <v>1</v>
      </c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</row>
    <row r="98" spans="2:44" ht="15">
      <c r="B98" s="87">
        <v>0.8300000000000005</v>
      </c>
      <c r="C98" s="30">
        <v>0.974591313252</v>
      </c>
      <c r="D98" s="30">
        <v>1.0122652860296144</v>
      </c>
      <c r="E98" s="30">
        <v>1.0096005897055607</v>
      </c>
      <c r="F98" s="30">
        <v>1.0057935430021672</v>
      </c>
      <c r="G98" s="30">
        <v>1.0088512674965544</v>
      </c>
      <c r="H98" s="30">
        <v>1.0093443907865782</v>
      </c>
      <c r="I98" s="181"/>
      <c r="J98" s="70" t="s">
        <v>146</v>
      </c>
      <c r="K98" s="53" t="s">
        <v>0</v>
      </c>
      <c r="L98" s="13">
        <v>0</v>
      </c>
      <c r="M98" s="14">
        <v>0.05</v>
      </c>
      <c r="N98" s="14">
        <v>0.1</v>
      </c>
      <c r="O98" s="14">
        <v>0.15</v>
      </c>
      <c r="P98" s="14">
        <v>0.2</v>
      </c>
      <c r="Q98" s="14">
        <v>0.25</v>
      </c>
      <c r="R98" s="14">
        <v>0.3</v>
      </c>
      <c r="S98" s="14">
        <v>0.35</v>
      </c>
      <c r="T98" s="14">
        <v>0.4</v>
      </c>
      <c r="U98" s="14">
        <v>0.45</v>
      </c>
      <c r="V98" s="14">
        <v>0.5</v>
      </c>
      <c r="W98" s="14">
        <v>0.55</v>
      </c>
      <c r="X98" s="14">
        <v>0.6</v>
      </c>
      <c r="Y98" s="14">
        <v>0.65</v>
      </c>
      <c r="Z98" s="14">
        <v>0.7</v>
      </c>
      <c r="AA98" s="14">
        <v>0.75</v>
      </c>
      <c r="AB98" s="14">
        <v>0.8</v>
      </c>
      <c r="AC98" s="14">
        <v>0.85</v>
      </c>
      <c r="AD98" s="14">
        <v>0.9</v>
      </c>
      <c r="AE98" s="14">
        <v>0.95</v>
      </c>
      <c r="AF98" s="71">
        <v>1</v>
      </c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</row>
    <row r="99" spans="2:44" ht="15">
      <c r="B99" s="87">
        <v>0.8400000000000005</v>
      </c>
      <c r="C99" s="30">
        <v>0.9763827726893648</v>
      </c>
      <c r="D99" s="30">
        <v>1.0117923606306043</v>
      </c>
      <c r="E99" s="30">
        <v>1.0095508665362773</v>
      </c>
      <c r="F99" s="30">
        <v>1.0057158277996285</v>
      </c>
      <c r="G99" s="30">
        <v>1.0086035914071483</v>
      </c>
      <c r="H99" s="30">
        <v>1.0089848549973441</v>
      </c>
      <c r="I99" s="181"/>
      <c r="J99" s="70" t="s">
        <v>138</v>
      </c>
      <c r="K99" s="53" t="s">
        <v>4</v>
      </c>
      <c r="L99" s="13">
        <f>(VLOOKUP(L91,'background calcs'!$B$20:$H$135,IF($L76&gt;=75,7,IF($L76&gt;=30,6,IF($L76&gt;=15,5,IF($L76&gt;=10,4,IF($L76&gt;=1.5,3,2)))))))*$L75</f>
        <v>0.9526251624484877</v>
      </c>
      <c r="M99" s="13">
        <f>(VLOOKUP(M91,'background calcs'!$B$20:$H$135,IF($L76&gt;=75,7,IF($L76&gt;=30,6,IF($L76&gt;=15,5,IF($L76&gt;=10,4,IF($L76&gt;=1.5,3,2)))))))*$L75</f>
        <v>0.9551437546459031</v>
      </c>
      <c r="N99" s="13">
        <f>(VLOOKUP(N91,'background calcs'!$B$20:$H$135,IF($L76&gt;=75,7,IF($L76&gt;=30,6,IF($L76&gt;=15,5,IF($L76&gt;=10,4,IF($L76&gt;=1.5,3,2)))))))*$L75</f>
        <v>0.9588860367626629</v>
      </c>
      <c r="O99" s="13">
        <f>(VLOOKUP(O91,'background calcs'!$B$20:$H$135,IF($L76&gt;=75,7,IF($L76&gt;=30,6,IF($L76&gt;=15,5,IF($L76&gt;=10,4,IF($L76&gt;=1.5,3,2)))))))*$L75</f>
        <v>0.9631689514803681</v>
      </c>
      <c r="P99" s="13">
        <f>(VLOOKUP(P91,'background calcs'!$B$20:$H$135,IF($L76&gt;=75,7,IF($L76&gt;=30,6,IF($L76&gt;=15,5,IF($L76&gt;=10,4,IF($L76&gt;=1.5,3,2)))))))*$L75</f>
        <v>0.9663362059113552</v>
      </c>
      <c r="Q99" s="13">
        <f>(VLOOKUP(Q91,'background calcs'!$B$20:$H$135,IF($L76&gt;=75,7,IF($L76&gt;=30,6,IF($L76&gt;=15,5,IF($L76&gt;=10,4,IF($L76&gt;=1.5,3,2)))))))*$L75</f>
        <v>0.9681630209097113</v>
      </c>
      <c r="R99" s="13">
        <f>(VLOOKUP(R91,'background calcs'!$B$20:$H$135,IF($L76&gt;=75,7,IF($L76&gt;=30,6,IF($L76&gt;=15,5,IF($L76&gt;=10,4,IF($L76&gt;=1.5,3,2)))))))*$L75</f>
        <v>0.9691701671259886</v>
      </c>
      <c r="S99" s="13">
        <f>(VLOOKUP(S91,'background calcs'!$B$20:$H$135,IF($L76&gt;=75,7,IF($L76&gt;=30,6,IF($L76&gt;=15,5,IF($L76&gt;=10,4,IF($L76&gt;=1.5,3,2)))))))*$L75</f>
        <v>0.969383319764354</v>
      </c>
      <c r="T99" s="13">
        <f>(VLOOKUP(T91,'background calcs'!$B$20:$H$135,IF($L76&gt;=75,7,IF($L76&gt;=30,6,IF($L76&gt;=15,5,IF($L76&gt;=10,4,IF($L76&gt;=1.5,3,2)))))))*$L75</f>
        <v>0.9690272579707203</v>
      </c>
      <c r="U99" s="13">
        <f>(VLOOKUP(U91,'background calcs'!$B$20:$H$135,IF($L76&gt;=75,7,IF($L76&gt;=30,6,IF($L76&gt;=15,5,IF($L76&gt;=10,4,IF($L76&gt;=1.5,3,2)))))))*$L75</f>
        <v>0.9683325741447742</v>
      </c>
      <c r="V99" s="13">
        <f>(VLOOKUP(V91,'background calcs'!$B$20:$H$135,IF($L76&gt;=75,7,IF($L76&gt;=30,6,IF($L76&gt;=15,5,IF($L76&gt;=10,4,IF($L76&gt;=1.5,3,2)))))))*$L75</f>
        <v>0.9678486207681212</v>
      </c>
      <c r="W99" s="13">
        <f>(VLOOKUP(W91,'background calcs'!$B$20:$H$135,IF($L76&gt;=75,7,IF($L76&gt;=30,6,IF($L76&gt;=15,5,IF($L76&gt;=10,4,IF($L76&gt;=1.5,3,2)))))))*$L75</f>
        <v>0.9675724912138748</v>
      </c>
      <c r="X99" s="13">
        <f>(VLOOKUP(X91,'background calcs'!$B$20:$H$135,IF($L76&gt;=75,7,IF($L76&gt;=30,6,IF($L76&gt;=15,5,IF($L76&gt;=10,4,IF($L76&gt;=1.5,3,2)))))))*$L75</f>
        <v>0.9669519263735419</v>
      </c>
      <c r="Y99" s="13">
        <f>(VLOOKUP(Y91,'background calcs'!$B$20:$H$135,IF($L76&gt;=75,7,IF($L76&gt;=30,6,IF($L76&gt;=15,5,IF($L76&gt;=10,4,IF($L76&gt;=1.5,3,2)))))))*$L75</f>
        <v>0.9662402872240894</v>
      </c>
      <c r="Z99" s="13">
        <f>(VLOOKUP(Z91,'background calcs'!$B$20:$H$135,IF($L76&gt;=75,7,IF($L76&gt;=30,6,IF($L76&gt;=15,5,IF($L76&gt;=10,4,IF($L76&gt;=1.5,3,2)))))))*$L75</f>
        <v>0.965437573765517</v>
      </c>
      <c r="AA99" s="13">
        <f>(VLOOKUP(AA91,'background calcs'!$B$20:$H$135,IF($L76&gt;=75,7,IF($L76&gt;=30,6,IF($L76&gt;=15,5,IF($L76&gt;=10,4,IF($L76&gt;=1.5,3,2)))))))*$L75</f>
        <v>0.9645437859978248</v>
      </c>
      <c r="AB99" s="13">
        <f>(VLOOKUP(AB91,'background calcs'!$B$20:$H$135,IF($L76&gt;=75,7,IF($L76&gt;=30,6,IF($L76&gt;=15,5,IF($L76&gt;=10,4,IF($L76&gt;=1.5,3,2)))))))*$L75</f>
        <v>0.9635589239210127</v>
      </c>
      <c r="AC99" s="13">
        <f>(VLOOKUP(AC91,'background calcs'!$B$20:$H$135,IF($L76&gt;=75,7,IF($L76&gt;=30,6,IF($L76&gt;=15,5,IF($L76&gt;=10,4,IF($L76&gt;=1.5,3,2)))))))*$L75</f>
        <v>0.9624829875350808</v>
      </c>
      <c r="AD99" s="13">
        <f>(VLOOKUP(AD91,'background calcs'!$B$20:$H$135,IF($L76&gt;=75,7,IF($L76&gt;=30,6,IF($L76&gt;=15,5,IF($L76&gt;=10,4,IF($L76&gt;=1.5,3,2)))))))*$L75</f>
        <v>0.9613159768400288</v>
      </c>
      <c r="AE99" s="13">
        <f>(VLOOKUP(AE91,'background calcs'!$B$20:$H$135,IF($L76&gt;=75,7,IF($L76&gt;=30,6,IF($L76&gt;=15,5,IF($L76&gt;=10,4,IF($L76&gt;=1.5,3,2)))))))*$L75</f>
        <v>0.9600578918358573</v>
      </c>
      <c r="AF99" s="75">
        <f>(VLOOKUP(AF91,'background calcs'!$B$20:$H$135,IF($L76&gt;=75,7,IF($L76&gt;=30,6,IF($L76&gt;=15,5,IF($L76&gt;=10,4,IF($L76&gt;=1.5,3,2)))))))*$L75</f>
        <v>0.958</v>
      </c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</row>
    <row r="100" spans="2:44" ht="15">
      <c r="B100" s="87">
        <v>0.8500000000000005</v>
      </c>
      <c r="C100" s="30">
        <v>0.9781371282760883</v>
      </c>
      <c r="D100" s="30">
        <v>1.011288364979782</v>
      </c>
      <c r="E100" s="30">
        <v>1.00943676619179</v>
      </c>
      <c r="F100" s="30">
        <v>1.0056052274165086</v>
      </c>
      <c r="G100" s="30">
        <v>1.0083217919796785</v>
      </c>
      <c r="H100" s="30">
        <v>1.0086015524259806</v>
      </c>
      <c r="I100" s="181"/>
      <c r="J100" s="70" t="s">
        <v>134</v>
      </c>
      <c r="K100" s="53" t="s">
        <v>5</v>
      </c>
      <c r="L100" s="13">
        <f>(VLOOKUP(L92,'background calcs'!$B$20:$H$135,IF($L76&gt;=75,7,IF($L76&gt;=30,6,IF($L76&gt;=15,5,IF($L76&gt;=10,4,IF($L76&gt;=1.5,3,2)))))))*$L75</f>
        <v>0.9693576445601874</v>
      </c>
      <c r="M100" s="13">
        <f>(VLOOKUP(M92,'background calcs'!$B$20:$H$135,IF($L76&gt;=75,7,IF($L76&gt;=30,6,IF($L76&gt;=15,5,IF($L76&gt;=10,4,IF($L76&gt;=1.5,3,2)))))))*$L75</f>
        <v>0.9693092007787406</v>
      </c>
      <c r="N100" s="13">
        <f>(VLOOKUP(N92,'background calcs'!$B$20:$H$135,IF($L76&gt;=75,7,IF($L76&gt;=30,6,IF($L76&gt;=15,5,IF($L76&gt;=10,4,IF($L76&gt;=1.5,3,2)))))))*$L75</f>
        <v>0.969144007484007</v>
      </c>
      <c r="O100" s="13">
        <f>(VLOOKUP(O92,'background calcs'!$B$20:$H$135,IF($L76&gt;=75,7,IF($L76&gt;=30,6,IF($L76&gt;=15,5,IF($L76&gt;=10,4,IF($L76&gt;=1.5,3,2)))))))*$L75</f>
        <v>0.9690272579707203</v>
      </c>
      <c r="P100" s="13">
        <f>(VLOOKUP(P92,'background calcs'!$B$20:$H$135,IF($L76&gt;=75,7,IF($L76&gt;=30,6,IF($L76&gt;=15,5,IF($L76&gt;=10,4,IF($L76&gt;=1.5,3,2)))))))*$L75</f>
        <v>0.9687254532123072</v>
      </c>
      <c r="Q100" s="13">
        <f>(VLOOKUP(Q92,'background calcs'!$B$20:$H$135,IF($L76&gt;=75,7,IF($L76&gt;=30,6,IF($L76&gt;=15,5,IF($L76&gt;=10,4,IF($L76&gt;=1.5,3,2)))))))*$L75</f>
        <v>0.9685403979671806</v>
      </c>
      <c r="R100" s="13">
        <f>(VLOOKUP(R92,'background calcs'!$B$20:$H$135,IF($L76&gt;=75,7,IF($L76&gt;=30,6,IF($L76&gt;=15,5,IF($L76&gt;=10,4,IF($L76&gt;=1.5,3,2)))))))*$L75</f>
        <v>0.9683325741447742</v>
      </c>
      <c r="S100" s="13">
        <f>(VLOOKUP(S92,'background calcs'!$B$20:$H$135,IF($L76&gt;=75,7,IF($L76&gt;=30,6,IF($L76&gt;=15,5,IF($L76&gt;=10,4,IF($L76&gt;=1.5,3,2)))))))*$L75</f>
        <v>0.9678486207681212</v>
      </c>
      <c r="T100" s="13">
        <f>(VLOOKUP(T92,'background calcs'!$B$20:$H$135,IF($L76&gt;=75,7,IF($L76&gt;=30,6,IF($L76&gt;=15,5,IF($L76&gt;=10,4,IF($L76&gt;=1.5,3,2)))))))*$L75</f>
        <v>0.9675724912138748</v>
      </c>
      <c r="U100" s="13">
        <f>(VLOOKUP(U92,'background calcs'!$B$20:$H$135,IF($L76&gt;=75,7,IF($L76&gt;=30,6,IF($L76&gt;=15,5,IF($L76&gt;=10,4,IF($L76&gt;=1.5,3,2)))))))*$L75</f>
        <v>0.9669519263735419</v>
      </c>
      <c r="V100" s="13">
        <f>(VLOOKUP(V92,'background calcs'!$B$20:$H$135,IF($L76&gt;=75,7,IF($L76&gt;=30,6,IF($L76&gt;=15,5,IF($L76&gt;=10,4,IF($L76&gt;=1.5,3,2)))))))*$L75</f>
        <v>0.9666074910874557</v>
      </c>
      <c r="W100" s="13">
        <f>(VLOOKUP(W92,'background calcs'!$B$20:$H$135,IF($L76&gt;=75,7,IF($L76&gt;=30,6,IF($L76&gt;=15,5,IF($L76&gt;=10,4,IF($L76&gt;=1.5,3,2)))))))*$L75</f>
        <v>0.9658503147834433</v>
      </c>
      <c r="X100" s="13">
        <f>(VLOOKUP(X92,'background calcs'!$B$20:$H$135,IF($L76&gt;=75,7,IF($L76&gt;=30,6,IF($L76&gt;=15,5,IF($L76&gt;=10,4,IF($L76&gt;=1.5,3,2)))))))*$L75</f>
        <v>0.965437573765517</v>
      </c>
      <c r="Y100" s="13">
        <f>(VLOOKUP(Y92,'background calcs'!$B$20:$H$135,IF($L76&gt;=75,7,IF($L76&gt;=30,6,IF($L76&gt;=15,5,IF($L76&gt;=10,4,IF($L76&gt;=1.5,3,2)))))))*$L75</f>
        <v>0.9645437859978248</v>
      </c>
      <c r="Z100" s="13">
        <f>(VLOOKUP(Z92,'background calcs'!$B$20:$H$135,IF($L76&gt;=75,7,IF($L76&gt;=30,6,IF($L76&gt;=15,5,IF($L76&gt;=10,4,IF($L76&gt;=1.5,3,2)))))))*$L75</f>
        <v>0.9640627392480589</v>
      </c>
      <c r="AA100" s="13">
        <f>(VLOOKUP(AA92,'background calcs'!$B$20:$H$135,IF($L76&gt;=75,7,IF($L76&gt;=30,6,IF($L76&gt;=15,5,IF($L76&gt;=10,4,IF($L76&gt;=1.5,3,2)))))))*$L75</f>
        <v>0.9630323400166867</v>
      </c>
      <c r="AB100" s="13">
        <f>(VLOOKUP(AB92,'background calcs'!$B$20:$H$135,IF($L76&gt;=75,7,IF($L76&gt;=30,6,IF($L76&gt;=15,5,IF($L76&gt;=10,4,IF($L76&gt;=1.5,3,2)))))))*$L75</f>
        <v>0.9624829875350808</v>
      </c>
      <c r="AC100" s="13">
        <f>(VLOOKUP(AC92,'background calcs'!$B$20:$H$135,IF($L76&gt;=75,7,IF($L76&gt;=30,6,IF($L76&gt;=15,5,IF($L76&gt;=10,4,IF($L76&gt;=1.5,3,2)))))))*$L75</f>
        <v>0.9613159768400288</v>
      </c>
      <c r="AD100" s="13">
        <f>(VLOOKUP(AD92,'background calcs'!$B$20:$H$135,IF($L76&gt;=75,7,IF($L76&gt;=30,6,IF($L76&gt;=15,5,IF($L76&gt;=10,4,IF($L76&gt;=1.5,3,2)))))))*$L75</f>
        <v>0.960698318626583</v>
      </c>
      <c r="AE100" s="13">
        <f>(VLOOKUP(AE92,'background calcs'!$B$20:$H$135,IF($L76&gt;=75,7,IF($L76&gt;=30,6,IF($L76&gt;=15,5,IF($L76&gt;=10,4,IF($L76&gt;=1.5,3,2)))))))*$L75</f>
        <v>0.9593946964678515</v>
      </c>
      <c r="AF100" s="75">
        <f>(VLOOKUP(AF92,'background calcs'!$B$20:$H$135,IF($L76&gt;=75,7,IF($L76&gt;=30,6,IF($L76&gt;=15,5,IF($L76&gt;=10,4,IF($L76&gt;=1.5,3,2)))))))*$L75</f>
        <v>0.958</v>
      </c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</row>
    <row r="101" spans="2:44" ht="15">
      <c r="B101" s="87">
        <v>0.8600000000000005</v>
      </c>
      <c r="C101" s="30">
        <v>0.979854380012171</v>
      </c>
      <c r="D101" s="30">
        <v>1.0107532990771475</v>
      </c>
      <c r="E101" s="30">
        <v>1.0092582886720987</v>
      </c>
      <c r="F101" s="30">
        <v>1.005461741852808</v>
      </c>
      <c r="G101" s="30">
        <v>1.0080058692141454</v>
      </c>
      <c r="H101" s="30">
        <v>1.0081944830724878</v>
      </c>
      <c r="I101" s="181"/>
      <c r="J101" s="70" t="s">
        <v>142</v>
      </c>
      <c r="K101" s="53" t="s">
        <v>6</v>
      </c>
      <c r="L101" s="13">
        <f>(VLOOKUP(L93,'background calcs'!$B$20:$H$135,IF($L76&gt;=75,7,IF($L76&gt;=30,6,IF($L76&gt;=15,5,IF($L76&gt;=10,4,IF($L76&gt;=1.5,3,2)))))))*$L75</f>
        <v>0</v>
      </c>
      <c r="M101" s="13">
        <f>(VLOOKUP(M93,'background calcs'!$B$20:$H$135,IF($L76&gt;=75,7,IF($L76&gt;=30,6,IF($L76&gt;=15,5,IF($L76&gt;=10,4,IF($L76&gt;=1.5,3,2)))))))*$L75</f>
        <v>0.9595661874541751</v>
      </c>
      <c r="N101" s="13">
        <f>(VLOOKUP(N93,'background calcs'!$B$20:$H$135,IF($L76&gt;=75,7,IF($L76&gt;=30,6,IF($L76&gt;=15,5,IF($L76&gt;=10,4,IF($L76&gt;=1.5,3,2)))))))*$L75</f>
        <v>0.9683878000556241</v>
      </c>
      <c r="O101" s="13">
        <f>(VLOOKUP(O93,'background calcs'!$B$20:$H$135,IF($L76&gt;=75,7,IF($L76&gt;=30,6,IF($L76&gt;=15,5,IF($L76&gt;=10,4,IF($L76&gt;=1.5,3,2)))))))*$L75</f>
        <v>0.969383319764354</v>
      </c>
      <c r="P101" s="13">
        <f>(VLOOKUP(P93,'background calcs'!$B$20:$H$135,IF($L76&gt;=75,7,IF($L76&gt;=30,6,IF($L76&gt;=15,5,IF($L76&gt;=10,4,IF($L76&gt;=1.5,3,2)))))))*$L75</f>
        <v>0.9688877398801538</v>
      </c>
      <c r="Q101" s="13">
        <f>(VLOOKUP(Q93,'background calcs'!$B$20:$H$135,IF($L76&gt;=75,7,IF($L76&gt;=30,6,IF($L76&gt;=15,5,IF($L76&gt;=10,4,IF($L76&gt;=1.5,3,2)))))))*$L75</f>
        <v>0.9681019817450877</v>
      </c>
      <c r="R101" s="13">
        <f>(VLOOKUP(R93,'background calcs'!$B$20:$H$135,IF($L76&gt;=75,7,IF($L76&gt;=30,6,IF($L76&gt;=15,5,IF($L76&gt;=10,4,IF($L76&gt;=1.5,3,2)))))))*$L75</f>
        <v>0.9675724912138748</v>
      </c>
      <c r="S101" s="13">
        <f>(VLOOKUP(S93,'background calcs'!$B$20:$H$135,IF($L76&gt;=75,7,IF($L76&gt;=30,6,IF($L76&gt;=15,5,IF($L76&gt;=10,4,IF($L76&gt;=1.5,3,2)))))))*$L75</f>
        <v>0.9669519263735419</v>
      </c>
      <c r="T101" s="13">
        <f>(VLOOKUP(T93,'background calcs'!$B$20:$H$135,IF($L76&gt;=75,7,IF($L76&gt;=30,6,IF($L76&gt;=15,5,IF($L76&gt;=10,4,IF($L76&gt;=1.5,3,2)))))))*$L75</f>
        <v>0.9666074910874557</v>
      </c>
      <c r="U101" s="13">
        <f>(VLOOKUP(U93,'background calcs'!$B$20:$H$135,IF($L76&gt;=75,7,IF($L76&gt;=30,6,IF($L76&gt;=15,5,IF($L76&gt;=10,4,IF($L76&gt;=1.5,3,2)))))))*$L75</f>
        <v>0.9666074910874557</v>
      </c>
      <c r="V101" s="13">
        <f>(VLOOKUP(V93,'background calcs'!$B$20:$H$135,IF($L76&gt;=75,7,IF($L76&gt;=30,6,IF($L76&gt;=15,5,IF($L76&gt;=10,4,IF($L76&gt;=1.5,3,2)))))))*$L75</f>
        <v>0.9662402872240894</v>
      </c>
      <c r="W101" s="13">
        <f>(VLOOKUP(W93,'background calcs'!$B$20:$H$135,IF($L76&gt;=75,7,IF($L76&gt;=30,6,IF($L76&gt;=15,5,IF($L76&gt;=10,4,IF($L76&gt;=1.5,3,2)))))))*$L75</f>
        <v>0.9658503147834433</v>
      </c>
      <c r="X101" s="13">
        <f>(VLOOKUP(X93,'background calcs'!$B$20:$H$135,IF($L76&gt;=75,7,IF($L76&gt;=30,6,IF($L76&gt;=15,5,IF($L76&gt;=10,4,IF($L76&gt;=1.5,3,2)))))))*$L75</f>
        <v>0.965437573765517</v>
      </c>
      <c r="Y101" s="13">
        <f>(VLOOKUP(Y93,'background calcs'!$B$20:$H$135,IF($L76&gt;=75,7,IF($L76&gt;=30,6,IF($L76&gt;=15,5,IF($L76&gt;=10,4,IF($L76&gt;=1.5,3,2)))))))*$L75</f>
        <v>0.9645437859978248</v>
      </c>
      <c r="Z101" s="13">
        <f>(VLOOKUP(Z93,'background calcs'!$B$20:$H$135,IF($L76&gt;=75,7,IF($L76&gt;=30,6,IF($L76&gt;=15,5,IF($L76&gt;=10,4,IF($L76&gt;=1.5,3,2)))))))*$L75</f>
        <v>0.9640627392480589</v>
      </c>
      <c r="AA101" s="13">
        <f>(VLOOKUP(AA93,'background calcs'!$B$20:$H$135,IF($L76&gt;=75,7,IF($L76&gt;=30,6,IF($L76&gt;=15,5,IF($L76&gt;=10,4,IF($L76&gt;=1.5,3,2)))))))*$L75</f>
        <v>0.9630323400166867</v>
      </c>
      <c r="AB101" s="13">
        <f>(VLOOKUP(AB93,'background calcs'!$B$20:$H$135,IF($L76&gt;=75,7,IF($L76&gt;=30,6,IF($L76&gt;=15,5,IF($L76&gt;=10,4,IF($L76&gt;=1.5,3,2)))))))*$L75</f>
        <v>0.9624829875350808</v>
      </c>
      <c r="AC101" s="13">
        <f>(VLOOKUP(AC93,'background calcs'!$B$20:$H$135,IF($L76&gt;=75,7,IF($L76&gt;=30,6,IF($L76&gt;=15,5,IF($L76&gt;=10,4,IF($L76&gt;=1.5,3,2)))))))*$L75</f>
        <v>0.9613159768400288</v>
      </c>
      <c r="AD101" s="13">
        <f>(VLOOKUP(AD93,'background calcs'!$B$20:$H$135,IF($L76&gt;=75,7,IF($L76&gt;=30,6,IF($L76&gt;=15,5,IF($L76&gt;=10,4,IF($L76&gt;=1.5,3,2)))))))*$L75</f>
        <v>0.960698318626583</v>
      </c>
      <c r="AE101" s="13">
        <f>(VLOOKUP(AE93,'background calcs'!$B$20:$H$135,IF($L76&gt;=75,7,IF($L76&gt;=30,6,IF($L76&gt;=15,5,IF($L76&gt;=10,4,IF($L76&gt;=1.5,3,2)))))))*$L75</f>
        <v>0.9593946964678515</v>
      </c>
      <c r="AF101" s="75">
        <f>(VLOOKUP(AF93,'background calcs'!$B$20:$H$135,IF($L76&gt;=75,7,IF($L76&gt;=30,6,IF($L76&gt;=15,5,IF($L76&gt;=10,4,IF($L76&gt;=1.5,3,2)))))))*$L75</f>
        <v>0.958</v>
      </c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</row>
    <row r="102" spans="2:44" ht="15">
      <c r="B102" s="87">
        <v>0.8700000000000006</v>
      </c>
      <c r="C102" s="30">
        <v>0.9815345278976121</v>
      </c>
      <c r="D102" s="30">
        <v>1.010187162922701</v>
      </c>
      <c r="E102" s="30">
        <v>1.0090154339772035</v>
      </c>
      <c r="F102" s="30">
        <v>1.0052853711085263</v>
      </c>
      <c r="G102" s="30">
        <v>1.0076558231105486</v>
      </c>
      <c r="H102" s="30">
        <v>1.0077636469368654</v>
      </c>
      <c r="I102" s="181"/>
      <c r="J102" s="70" t="s">
        <v>132</v>
      </c>
      <c r="K102" s="53" t="s">
        <v>7</v>
      </c>
      <c r="L102" s="13">
        <f>(VLOOKUP(L94,'background calcs'!$B$20:$H$135,IF($L76&gt;=75,7,IF($L76&gt;=30,6,IF($L76&gt;=15,5,IF($L76&gt;=10,4,IF($L76&gt;=1.5,3,2)))))))*$L75</f>
        <v>0</v>
      </c>
      <c r="M102" s="13">
        <f>(VLOOKUP(M94,'background calcs'!$B$20:$H$135,IF($L76&gt;=75,7,IF($L76&gt;=30,6,IF($L76&gt;=15,5,IF($L76&gt;=10,4,IF($L76&gt;=1.5,3,2)))))))*$L75</f>
        <v>0.9602235695684072</v>
      </c>
      <c r="N102" s="13">
        <f>(VLOOKUP(N94,'background calcs'!$B$20:$H$135,IF($L76&gt;=75,7,IF($L76&gt;=30,6,IF($L76&gt;=15,5,IF($L76&gt;=10,4,IF($L76&gt;=1.5,3,2)))))))*$L75</f>
        <v>0.9685898106242568</v>
      </c>
      <c r="O102" s="13">
        <f>(VLOOKUP(O94,'background calcs'!$B$20:$H$135,IF($L76&gt;=75,7,IF($L76&gt;=30,6,IF($L76&gt;=15,5,IF($L76&gt;=10,4,IF($L76&gt;=1.5,3,2)))))))*$L75</f>
        <v>0.9693092007787406</v>
      </c>
      <c r="P102" s="13">
        <f>(VLOOKUP(P94,'background calcs'!$B$20:$H$135,IF($L76&gt;=75,7,IF($L76&gt;=30,6,IF($L76&gt;=15,5,IF($L76&gt;=10,4,IF($L76&gt;=1.5,3,2)))))))*$L75</f>
        <v>0.9683325741447742</v>
      </c>
      <c r="Q102" s="13">
        <f>(VLOOKUP(Q94,'background calcs'!$B$20:$H$135,IF($L76&gt;=75,7,IF($L76&gt;=30,6,IF($L76&gt;=15,5,IF($L76&gt;=10,4,IF($L76&gt;=1.5,3,2)))))))*$L75</f>
        <v>0.9669519263735419</v>
      </c>
      <c r="R102" s="13">
        <f>(VLOOKUP(R94,'background calcs'!$B$20:$H$135,IF($L76&gt;=75,7,IF($L76&gt;=30,6,IF($L76&gt;=15,5,IF($L76&gt;=10,4,IF($L76&gt;=1.5,3,2)))))))*$L75</f>
        <v>0.9658503147834433</v>
      </c>
      <c r="S102" s="13">
        <f>(VLOOKUP(S94,'background calcs'!$B$20:$H$135,IF($L76&gt;=75,7,IF($L76&gt;=30,6,IF($L76&gt;=15,5,IF($L76&gt;=10,4,IF($L76&gt;=1.5,3,2)))))))*$L75</f>
        <v>0.9645437859978248</v>
      </c>
      <c r="T102" s="13">
        <f>(VLOOKUP(T94,'background calcs'!$B$20:$H$135,IF($L76&gt;=75,7,IF($L76&gt;=30,6,IF($L76&gt;=15,5,IF($L76&gt;=10,4,IF($L76&gt;=1.5,3,2)))))))*$L75</f>
        <v>0.9635589239210127</v>
      </c>
      <c r="U102" s="13">
        <f>(VLOOKUP(U94,'background calcs'!$B$20:$H$135,IF($L76&gt;=75,7,IF($L76&gt;=30,6,IF($L76&gt;=15,5,IF($L76&gt;=10,4,IF($L76&gt;=1.5,3,2)))))))*$L75</f>
        <v>0.9630323400166867</v>
      </c>
      <c r="V102" s="13">
        <f>(VLOOKUP(V94,'background calcs'!$B$20:$H$135,IF($L76&gt;=75,7,IF($L76&gt;=30,6,IF($L76&gt;=15,5,IF($L76&gt;=10,4,IF($L76&gt;=1.5,3,2)))))))*$L75</f>
        <v>0.9619108664761947</v>
      </c>
      <c r="W102" s="13">
        <f>(VLOOKUP(W94,'background calcs'!$B$20:$H$135,IF($L76&gt;=75,7,IF($L76&gt;=30,6,IF($L76&gt;=15,5,IF($L76&gt;=10,4,IF($L76&gt;=1.5,3,2)))))))*$L75</f>
        <v>0.9613159768400288</v>
      </c>
      <c r="X102" s="13">
        <f>(VLOOKUP(X94,'background calcs'!$B$20:$H$135,IF($L76&gt;=75,7,IF($L76&gt;=30,6,IF($L76&gt;=15,5,IF($L76&gt;=10,4,IF($L76&gt;=1.5,3,2)))))))*$L75</f>
        <v>0.960698318626583</v>
      </c>
      <c r="Y102" s="13">
        <f>(VLOOKUP(Y94,'background calcs'!$B$20:$H$135,IF($L76&gt;=75,7,IF($L76&gt;=30,6,IF($L76&gt;=15,5,IF($L76&gt;=10,4,IF($L76&gt;=1.5,3,2)))))))*$L75</f>
        <v>0.960698318626583</v>
      </c>
      <c r="Z102" s="13">
        <f>(VLOOKUP(Z94,'background calcs'!$B$20:$H$135,IF($L76&gt;=75,7,IF($L76&gt;=30,6,IF($L76&gt;=15,5,IF($L76&gt;=10,4,IF($L76&gt;=1.5,3,2)))))))*$L75</f>
        <v>0.9600578918358573</v>
      </c>
      <c r="AA102" s="13">
        <f>(VLOOKUP(AA94,'background calcs'!$B$20:$H$135,IF($L76&gt;=75,7,IF($L76&gt;=30,6,IF($L76&gt;=15,5,IF($L76&gt;=10,4,IF($L76&gt;=1.5,3,2)))))))*$L75</f>
        <v>0.9593946964678515</v>
      </c>
      <c r="AB102" s="13">
        <f>(VLOOKUP(AB94,'background calcs'!$B$20:$H$135,IF($L76&gt;=75,7,IF($L76&gt;=30,6,IF($L76&gt;=15,5,IF($L76&gt;=10,4,IF($L76&gt;=1.5,3,2)))))))*$L75</f>
        <v>0.9593946964678515</v>
      </c>
      <c r="AC102" s="13">
        <f>(VLOOKUP(AC94,'background calcs'!$B$20:$H$135,IF($L76&gt;=75,7,IF($L76&gt;=30,6,IF($L76&gt;=15,5,IF($L76&gt;=10,4,IF($L76&gt;=1.5,3,2)))))))*$L75</f>
        <v>0.9587087325225656</v>
      </c>
      <c r="AD102" s="13">
        <f>(VLOOKUP(AD94,'background calcs'!$B$20:$H$135,IF($L76&gt;=75,7,IF($L76&gt;=30,6,IF($L76&gt;=15,5,IF($L76&gt;=10,4,IF($L76&gt;=1.5,3,2)))))))*$L75</f>
        <v>0.9587087325225656</v>
      </c>
      <c r="AE102" s="13">
        <f>(VLOOKUP(AE94,'background calcs'!$B$20:$H$135,IF($L76&gt;=75,7,IF($L76&gt;=30,6,IF($L76&gt;=15,5,IF($L76&gt;=10,4,IF($L76&gt;=1.5,3,2)))))))*$L75</f>
        <v>0.958</v>
      </c>
      <c r="AF102" s="75">
        <f>(VLOOKUP(AF94,'background calcs'!$B$20:$H$135,IF($L76&gt;=75,7,IF($L76&gt;=30,6,IF($L76&gt;=15,5,IF($L76&gt;=10,4,IF($L76&gt;=1.5,3,2)))))))*$L75</f>
        <v>0.958</v>
      </c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</row>
    <row r="103" spans="2:44" ht="15">
      <c r="B103" s="87">
        <v>0.8800000000000006</v>
      </c>
      <c r="C103" s="30">
        <v>0.9831775719324122</v>
      </c>
      <c r="D103" s="30">
        <v>1.0095899565164426</v>
      </c>
      <c r="E103" s="30">
        <v>1.008708202107104</v>
      </c>
      <c r="F103" s="30">
        <v>1.0050761151836638</v>
      </c>
      <c r="G103" s="30">
        <v>1.007271653668888</v>
      </c>
      <c r="H103" s="30">
        <v>1.0073090440191137</v>
      </c>
      <c r="I103" s="181"/>
      <c r="J103" s="70" t="s">
        <v>136</v>
      </c>
      <c r="K103" s="53" t="s">
        <v>8</v>
      </c>
      <c r="L103" s="13">
        <f>(VLOOKUP(L95,'background calcs'!$B$20:$H$135,IF($L76&gt;=75,7,IF($L76&gt;=30,6,IF($L76&gt;=15,5,IF($L76&gt;=10,4,IF($L76&gt;=1.5,3,2)))))))*$L75</f>
        <v>0</v>
      </c>
      <c r="M103" s="13">
        <f>(VLOOKUP(M95,'background calcs'!$B$20:$H$135,IF($L76&gt;=75,7,IF($L76&gt;=30,6,IF($L76&gt;=15,5,IF($L76&gt;=10,4,IF($L76&gt;=1.5,3,2)))))))*$L75</f>
        <v>0.9443587155824138</v>
      </c>
      <c r="N103" s="13">
        <f>(VLOOKUP(N95,'background calcs'!$B$20:$H$135,IF($L76&gt;=75,7,IF($L76&gt;=30,6,IF($L76&gt;=15,5,IF($L76&gt;=10,4,IF($L76&gt;=1.5,3,2)))))))*$L75</f>
        <v>0.9626254122525358</v>
      </c>
      <c r="O103" s="13">
        <f>(VLOOKUP(O95,'background calcs'!$B$20:$H$135,IF($L76&gt;=75,7,IF($L76&gt;=30,6,IF($L76&gt;=15,5,IF($L76&gt;=10,4,IF($L76&gt;=1.5,3,2)))))))*$L75</f>
        <v>0.9663362059113552</v>
      </c>
      <c r="P103" s="13">
        <f>(VLOOKUP(P95,'background calcs'!$B$20:$H$135,IF($L76&gt;=75,7,IF($L76&gt;=30,6,IF($L76&gt;=15,5,IF($L76&gt;=10,4,IF($L76&gt;=1.5,3,2)))))))*$L75</f>
        <v>0.9676451568860457</v>
      </c>
      <c r="Q103" s="13">
        <f>(VLOOKUP(Q95,'background calcs'!$B$20:$H$135,IF($L76&gt;=75,7,IF($L76&gt;=30,6,IF($L76&gt;=15,5,IF($L76&gt;=10,4,IF($L76&gt;=1.5,3,2)))))))*$L75</f>
        <v>0.9681630209097113</v>
      </c>
      <c r="R103" s="13">
        <f>(VLOOKUP(R95,'background calcs'!$B$20:$H$135,IF($L76&gt;=75,7,IF($L76&gt;=30,6,IF($L76&gt;=15,5,IF($L76&gt;=10,4,IF($L76&gt;=1.5,3,2)))))))*$L75</f>
        <v>0.9683878000556241</v>
      </c>
      <c r="S103" s="13">
        <f>(VLOOKUP(S95,'background calcs'!$B$20:$H$135,IF($L76&gt;=75,7,IF($L76&gt;=30,6,IF($L76&gt;=15,5,IF($L76&gt;=10,4,IF($L76&gt;=1.5,3,2)))))))*$L75</f>
        <v>0.9683878000556241</v>
      </c>
      <c r="T103" s="13">
        <f>(VLOOKUP(T95,'background calcs'!$B$20:$H$135,IF($L76&gt;=75,7,IF($L76&gt;=30,6,IF($L76&gt;=15,5,IF($L76&gt;=10,4,IF($L76&gt;=1.5,3,2)))))))*$L75</f>
        <v>0.9683878000556241</v>
      </c>
      <c r="U103" s="13">
        <f>(VLOOKUP(U95,'background calcs'!$B$20:$H$135,IF($L76&gt;=75,7,IF($L76&gt;=30,6,IF($L76&gt;=15,5,IF($L76&gt;=10,4,IF($L76&gt;=1.5,3,2)))))))*$L75</f>
        <v>0.9687690526156097</v>
      </c>
      <c r="V103" s="13">
        <f>(VLOOKUP(V95,'background calcs'!$B$20:$H$135,IF($L76&gt;=75,7,IF($L76&gt;=30,6,IF($L76&gt;=15,5,IF($L76&gt;=10,4,IF($L76&gt;=1.5,3,2)))))))*$L75</f>
        <v>0.9689255260296828</v>
      </c>
      <c r="W103" s="13">
        <f>(VLOOKUP(W95,'background calcs'!$B$20:$H$135,IF($L76&gt;=75,7,IF($L76&gt;=30,6,IF($L76&gt;=15,5,IF($L76&gt;=10,4,IF($L76&gt;=1.5,3,2)))))))*$L75</f>
        <v>0.9691701671259886</v>
      </c>
      <c r="X103" s="13">
        <f>(VLOOKUP(X95,'background calcs'!$B$20:$H$135,IF($L76&gt;=75,7,IF($L76&gt;=30,6,IF($L76&gt;=15,5,IF($L76&gt;=10,4,IF($L76&gt;=1.5,3,2)))))))*$L75</f>
        <v>0.9693663644408479</v>
      </c>
      <c r="Y103" s="13">
        <f>(VLOOKUP(Y95,'background calcs'!$B$20:$H$135,IF($L76&gt;=75,7,IF($L76&gt;=30,6,IF($L76&gt;=15,5,IF($L76&gt;=10,4,IF($L76&gt;=1.5,3,2)))))))*$L75</f>
        <v>0.9693092007787406</v>
      </c>
      <c r="Z103" s="13">
        <f>(VLOOKUP(Z95,'background calcs'!$B$20:$H$135,IF($L76&gt;=75,7,IF($L76&gt;=30,6,IF($L76&gt;=15,5,IF($L76&gt;=10,4,IF($L76&gt;=1.5,3,2)))))))*$L75</f>
        <v>0.9688877398801538</v>
      </c>
      <c r="AA103" s="13">
        <f>(VLOOKUP(AA95,'background calcs'!$B$20:$H$135,IF($L76&gt;=75,7,IF($L76&gt;=30,6,IF($L76&gt;=15,5,IF($L76&gt;=10,4,IF($L76&gt;=1.5,3,2)))))))*$L75</f>
        <v>0.9681019817450877</v>
      </c>
      <c r="AB103" s="13">
        <f>(VLOOKUP(AB95,'background calcs'!$B$20:$H$135,IF($L76&gt;=75,7,IF($L76&gt;=30,6,IF($L76&gt;=15,5,IF($L76&gt;=10,4,IF($L76&gt;=1.5,3,2)))))))*$L75</f>
        <v>0.9669519263735419</v>
      </c>
      <c r="AC103" s="13">
        <f>(VLOOKUP(AC95,'background calcs'!$B$20:$H$135,IF($L76&gt;=75,7,IF($L76&gt;=30,6,IF($L76&gt;=15,5,IF($L76&gt;=10,4,IF($L76&gt;=1.5,3,2)))))))*$L75</f>
        <v>0.965437573765517</v>
      </c>
      <c r="AD103" s="13">
        <f>(VLOOKUP(AD95,'background calcs'!$B$20:$H$135,IF($L76&gt;=75,7,IF($L76&gt;=30,6,IF($L76&gt;=15,5,IF($L76&gt;=10,4,IF($L76&gt;=1.5,3,2)))))))*$L75</f>
        <v>0.9635589239210127</v>
      </c>
      <c r="AE103" s="13">
        <f>(VLOOKUP(AE95,'background calcs'!$B$20:$H$135,IF($L76&gt;=75,7,IF($L76&gt;=30,6,IF($L76&gt;=15,5,IF($L76&gt;=10,4,IF($L76&gt;=1.5,3,2)))))))*$L75</f>
        <v>0.9613159768400288</v>
      </c>
      <c r="AF103" s="75">
        <f>(VLOOKUP(AF95,'background calcs'!$B$20:$H$135,IF($L76&gt;=75,7,IF($L76&gt;=30,6,IF($L76&gt;=15,5,IF($L76&gt;=10,4,IF($L76&gt;=1.5,3,2)))))))*$L75</f>
        <v>0.958</v>
      </c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</row>
    <row r="104" spans="2:44" ht="15">
      <c r="B104" s="87">
        <v>0.8900000000000006</v>
      </c>
      <c r="C104" s="19">
        <v>0.984783512116571</v>
      </c>
      <c r="D104" s="19">
        <v>1.008961679858372</v>
      </c>
      <c r="E104" s="19">
        <v>1.0083365930618007</v>
      </c>
      <c r="F104" s="19">
        <v>1.0048339740782202</v>
      </c>
      <c r="G104" s="19">
        <v>1.0068533608891639</v>
      </c>
      <c r="H104" s="19">
        <v>1.0068306743192326</v>
      </c>
      <c r="I104" s="181"/>
      <c r="J104" s="70" t="s">
        <v>143</v>
      </c>
      <c r="K104" s="62" t="s">
        <v>9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75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</row>
    <row r="105" spans="2:44" s="126" customFormat="1" ht="15">
      <c r="B105" s="87">
        <v>0.9000000000000006</v>
      </c>
      <c r="C105" s="19">
        <v>0.9863523484500887</v>
      </c>
      <c r="D105" s="19">
        <v>1.0083023329484895</v>
      </c>
      <c r="E105" s="19">
        <v>1.0079006068412935</v>
      </c>
      <c r="F105" s="19">
        <v>1.004558947792196</v>
      </c>
      <c r="G105" s="19">
        <v>1.006400944771376</v>
      </c>
      <c r="H105" s="19">
        <v>1.0063285378372222</v>
      </c>
      <c r="I105" s="181"/>
      <c r="J105" s="70" t="s">
        <v>144</v>
      </c>
      <c r="K105" s="62" t="s">
        <v>10</v>
      </c>
      <c r="L105" s="13">
        <f>(VLOOKUP(L97,'background calcs'!$B$20:$H$135,IF($L76&gt;=75,7,IF($L76&gt;=30,6,IF($L76&gt;=15,5,IF($L76&gt;=10,4,IF($L76&gt;=1.5,3,2)))))))*$L75</f>
        <v>0</v>
      </c>
      <c r="M105" s="13">
        <f>(VLOOKUP(M97,'background calcs'!$B$20:$H$135,IF($L76&gt;=75,7,IF($L76&gt;=30,6,IF($L76&gt;=15,5,IF($L76&gt;=10,4,IF($L76&gt;=1.5,3,2)))))))*$L75</f>
        <v>0.7441691486940918</v>
      </c>
      <c r="N105" s="13">
        <f>(VLOOKUP(N97,'background calcs'!$B$20:$H$135,IF($L76&gt;=75,7,IF($L76&gt;=30,6,IF($L76&gt;=15,5,IF($L76&gt;=10,4,IF($L76&gt;=1.5,3,2)))))))*$L75</f>
        <v>0.7866931000480398</v>
      </c>
      <c r="O105" s="13">
        <f>(VLOOKUP(O97,'background calcs'!$B$20:$H$135,IF($L76&gt;=75,7,IF($L76&gt;=30,6,IF($L76&gt;=15,5,IF($L76&gt;=10,4,IF($L76&gt;=1.5,3,2)))))))*$L75</f>
        <v>0.8988016990720848</v>
      </c>
      <c r="P105" s="13">
        <f>(VLOOKUP(P97,'background calcs'!$B$20:$H$135,IF($L76&gt;=75,7,IF($L76&gt;=30,6,IF($L76&gt;=15,5,IF($L76&gt;=10,4,IF($L76&gt;=1.5,3,2)))))))*$L75</f>
        <v>0.9326275694672707</v>
      </c>
      <c r="Q105" s="13">
        <f>(VLOOKUP(Q97,'background calcs'!$B$20:$H$135,IF($L76&gt;=75,7,IF($L76&gt;=30,6,IF($L76&gt;=15,5,IF($L76&gt;=10,4,IF($L76&gt;=1.5,3,2)))))))*$L75</f>
        <v>0.9422921038658952</v>
      </c>
      <c r="R105" s="13">
        <f>(VLOOKUP(R97,'background calcs'!$B$20:$H$135,IF($L76&gt;=75,7,IF($L76&gt;=30,6,IF($L76&gt;=15,5,IF($L76&gt;=10,4,IF($L76&gt;=1.5,3,2)))))))*$L75</f>
        <v>0.9526251624484877</v>
      </c>
      <c r="S105" s="13">
        <f>(VLOOKUP(S97,'background calcs'!$B$20:$H$135,IF($L76&gt;=75,7,IF($L76&gt;=30,6,IF($L76&gt;=15,5,IF($L76&gt;=10,4,IF($L76&gt;=1.5,3,2)))))))*$L75</f>
        <v>0.9567089732244469</v>
      </c>
      <c r="T105" s="13">
        <f>(VLOOKUP(T97,'background calcs'!$B$20:$H$135,IF($L76&gt;=75,7,IF($L76&gt;=30,6,IF($L76&gt;=15,5,IF($L76&gt;=10,4,IF($L76&gt;=1.5,3,2)))))))*$L75</f>
        <v>0.9595661874541751</v>
      </c>
      <c r="U105" s="13">
        <f>(VLOOKUP(U97,'background calcs'!$B$20:$H$135,IF($L76&gt;=75,7,IF($L76&gt;=30,6,IF($L76&gt;=15,5,IF($L76&gt;=10,4,IF($L76&gt;=1.5,3,2)))))))*$L75</f>
        <v>0.9626254122525358</v>
      </c>
      <c r="V105" s="13">
        <f>(VLOOKUP(V97,'background calcs'!$B$20:$H$135,IF($L76&gt;=75,7,IF($L76&gt;=30,6,IF($L76&gt;=15,5,IF($L76&gt;=10,4,IF($L76&gt;=1.5,3,2)))))))*$L75</f>
        <v>0.9651154226188977</v>
      </c>
      <c r="W105" s="13">
        <f>(VLOOKUP(W97,'background calcs'!$B$20:$H$135,IF($L76&gt;=75,7,IF($L76&gt;=30,6,IF($L76&gt;=15,5,IF($L76&gt;=10,4,IF($L76&gt;=1.5,3,2)))))))*$L75</f>
        <v>0.9670362185532605</v>
      </c>
      <c r="X105" s="13">
        <f>(VLOOKUP(X97,'background calcs'!$B$20:$H$135,IF($L76&gt;=75,7,IF($L76&gt;=30,6,IF($L76&gt;=15,5,IF($L76&gt;=10,4,IF($L76&gt;=1.5,3,2)))))))*$L75</f>
        <v>0.9685898106242568</v>
      </c>
      <c r="Y105" s="13">
        <f>(VLOOKUP(Y97,'background calcs'!$B$20:$H$135,IF($L76&gt;=75,7,IF($L76&gt;=30,6,IF($L76&gt;=15,5,IF($L76&gt;=10,4,IF($L76&gt;=1.5,3,2)))))))*$L75</f>
        <v>0.9692583348082215</v>
      </c>
      <c r="Z105" s="13">
        <f>(VLOOKUP(Z97,'background calcs'!$B$20:$H$135,IF($L76&gt;=75,7,IF($L76&gt;=30,6,IF($L76&gt;=15,5,IF($L76&gt;=10,4,IF($L76&gt;=1.5,3,2)))))))*$L75</f>
        <v>0.9693576445601874</v>
      </c>
      <c r="AA105" s="13">
        <f>(VLOOKUP(AA97,'background calcs'!$B$20:$H$135,IF($L76&gt;=75,7,IF($L76&gt;=30,6,IF($L76&gt;=15,5,IF($L76&gt;=10,4,IF($L76&gt;=1.5,3,2)))))))*$L75</f>
        <v>0.9688877398801538</v>
      </c>
      <c r="AB105" s="13">
        <f>(VLOOKUP(AB97,'background calcs'!$B$20:$H$135,IF($L76&gt;=75,7,IF($L76&gt;=30,6,IF($L76&gt;=15,5,IF($L76&gt;=10,4,IF($L76&gt;=1.5,3,2)))))))*$L75</f>
        <v>0.9678486207681212</v>
      </c>
      <c r="AC105" s="13">
        <f>(VLOOKUP(AC97,'background calcs'!$B$20:$H$135,IF($L76&gt;=75,7,IF($L76&gt;=30,6,IF($L76&gt;=15,5,IF($L76&gt;=10,4,IF($L76&gt;=1.5,3,2)))))))*$L75</f>
        <v>0.9666074910874557</v>
      </c>
      <c r="AD105" s="13">
        <f>(VLOOKUP(AD97,'background calcs'!$B$20:$H$135,IF($L76&gt;=75,7,IF($L76&gt;=30,6,IF($L76&gt;=15,5,IF($L76&gt;=10,4,IF($L76&gt;=1.5,3,2)))))))*$L75</f>
        <v>0.9645437859978248</v>
      </c>
      <c r="AE105" s="13">
        <f>(VLOOKUP(AE97,'background calcs'!$B$20:$H$135,IF($L76&gt;=75,7,IF($L76&gt;=30,6,IF($L76&gt;=15,5,IF($L76&gt;=10,4,IF($L76&gt;=1.5,3,2)))))))*$L75</f>
        <v>0.9619108664761947</v>
      </c>
      <c r="AF105" s="75">
        <f>(VLOOKUP(AF97,'background calcs'!$B$20:$H$135,IF($L76&gt;=75,7,IF($L76&gt;=30,6,IF($L76&gt;=15,5,IF($L76&gt;=10,4,IF($L76&gt;=1.5,3,2)))))))*$L75</f>
        <v>0.958</v>
      </c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</row>
    <row r="106" spans="2:44" s="126" customFormat="1" ht="15.75" thickBot="1">
      <c r="B106" s="140">
        <v>0.9100000000000006</v>
      </c>
      <c r="C106" s="142">
        <v>0.9878840809329651</v>
      </c>
      <c r="D106" s="142">
        <v>1.0076119157867949</v>
      </c>
      <c r="E106" s="142">
        <v>1.0074002434455822</v>
      </c>
      <c r="F106" s="142">
        <v>1.0042510363255905</v>
      </c>
      <c r="G106" s="142">
        <v>1.0059144053155247</v>
      </c>
      <c r="H106" s="142">
        <v>1.0058026345730822</v>
      </c>
      <c r="I106" s="181"/>
      <c r="J106" s="91" t="s">
        <v>147</v>
      </c>
      <c r="K106" s="92" t="s">
        <v>11</v>
      </c>
      <c r="L106" s="64">
        <f>(VLOOKUP(L98,'background calcs'!$B$20:$H$135,IF($L76&gt;=75,7,IF($L76&gt;=30,6,IF($L76&gt;=15,5,IF($L76&gt;=10,4,IF($L76&gt;=1.5,3,2)))))))*$L75</f>
        <v>0</v>
      </c>
      <c r="M106" s="64">
        <f>L75</f>
        <v>0.958</v>
      </c>
      <c r="N106" s="64">
        <f>L75</f>
        <v>0.958</v>
      </c>
      <c r="O106" s="64">
        <f>L75</f>
        <v>0.958</v>
      </c>
      <c r="P106" s="64">
        <f>L75</f>
        <v>0.958</v>
      </c>
      <c r="Q106" s="64">
        <f>L75</f>
        <v>0.958</v>
      </c>
      <c r="R106" s="64">
        <f>L75</f>
        <v>0.958</v>
      </c>
      <c r="S106" s="64">
        <f>L75</f>
        <v>0.958</v>
      </c>
      <c r="T106" s="64">
        <f>L75</f>
        <v>0.958</v>
      </c>
      <c r="U106" s="64">
        <f>L75</f>
        <v>0.958</v>
      </c>
      <c r="V106" s="64">
        <f>L75</f>
        <v>0.958</v>
      </c>
      <c r="W106" s="64">
        <f>L75</f>
        <v>0.958</v>
      </c>
      <c r="X106" s="64">
        <f>L75</f>
        <v>0.958</v>
      </c>
      <c r="Y106" s="64">
        <f>L75</f>
        <v>0.958</v>
      </c>
      <c r="Z106" s="64">
        <f>L75</f>
        <v>0.958</v>
      </c>
      <c r="AA106" s="64">
        <f>L75</f>
        <v>0.958</v>
      </c>
      <c r="AB106" s="64">
        <f>L75</f>
        <v>0.958</v>
      </c>
      <c r="AC106" s="64">
        <f>L75</f>
        <v>0.958</v>
      </c>
      <c r="AD106" s="64">
        <f>L75</f>
        <v>0.958</v>
      </c>
      <c r="AE106" s="64">
        <f>L75</f>
        <v>0.958</v>
      </c>
      <c r="AF106" s="105">
        <f>L75</f>
        <v>0.958</v>
      </c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</row>
    <row r="107" spans="2:44" s="126" customFormat="1" ht="15">
      <c r="B107" s="140">
        <v>0.9200000000000006</v>
      </c>
      <c r="C107" s="142">
        <v>0.9893787095652005</v>
      </c>
      <c r="D107" s="142">
        <v>1.006890428373288</v>
      </c>
      <c r="E107" s="142">
        <v>1.0068355028746667</v>
      </c>
      <c r="F107" s="142">
        <v>1.0039102396784043</v>
      </c>
      <c r="G107" s="142">
        <v>1.0053937425216097</v>
      </c>
      <c r="H107" s="142">
        <v>1.005252964526813</v>
      </c>
      <c r="I107" s="181"/>
      <c r="J107" s="93">
        <v>1</v>
      </c>
      <c r="K107" s="94" t="s">
        <v>127</v>
      </c>
      <c r="L107" s="95">
        <f>L91/L99*$L75</f>
        <v>0.3016926398010622</v>
      </c>
      <c r="M107" s="95">
        <f>M91/M99*$L75</f>
        <v>0.3339957974370747</v>
      </c>
      <c r="N107" s="95">
        <f>N91/N99*$L75</f>
        <v>0.38264609758919255</v>
      </c>
      <c r="O107" s="95">
        <f>O91/O99*$L75</f>
        <v>0.449822950930983</v>
      </c>
      <c r="P107" s="95">
        <f>P91/P99*$L75</f>
        <v>0.5170012227047089</v>
      </c>
      <c r="Q107" s="95">
        <f>Q91/Q99*$L75</f>
        <v>0.576137993244031</v>
      </c>
      <c r="R107" s="95">
        <f>R91/R99*$L75</f>
        <v>0.6355891059118032</v>
      </c>
      <c r="S107" s="95">
        <f>S91/S99*$L75</f>
        <v>0.6863445929333035</v>
      </c>
      <c r="T107" s="95">
        <f>T91/T99*$L75</f>
        <v>0.7375107295708229</v>
      </c>
      <c r="U107" s="95">
        <f>U91/U99*$L75</f>
        <v>0.7716770249724977</v>
      </c>
      <c r="V107" s="95">
        <f>V91/V99*$L75</f>
        <v>0.79185937093319</v>
      </c>
      <c r="W107" s="95">
        <f>W91/W99*$L75</f>
        <v>0.8118874886722649</v>
      </c>
      <c r="X107" s="95">
        <f>X91/X99*$L75</f>
        <v>0.832223379520038</v>
      </c>
      <c r="Y107" s="95">
        <f>Y91/Y99*$L75</f>
        <v>0.8526657508422919</v>
      </c>
      <c r="Z107" s="95">
        <f>Z91/Z99*$L75</f>
        <v>0.8732206233820722</v>
      </c>
      <c r="AA107" s="95">
        <f>AA91/AA99*$L75</f>
        <v>0.8938941005234411</v>
      </c>
      <c r="AB107" s="95">
        <f>AB91/AB99*$L75</f>
        <v>0.9146923744045455</v>
      </c>
      <c r="AC107" s="95">
        <f>AC91/AC99*$L75</f>
        <v>0.9356217321889833</v>
      </c>
      <c r="AD107" s="95">
        <f>AD91/AD99*$L75</f>
        <v>0.9566885625089768</v>
      </c>
      <c r="AE107" s="95">
        <f>AE91/AE99*$L75</f>
        <v>0.9778993620944215</v>
      </c>
      <c r="AF107" s="96">
        <f>AF91/AF99*$L75</f>
        <v>1</v>
      </c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</row>
    <row r="108" spans="2:44" ht="15">
      <c r="B108" s="140">
        <v>0.9300000000000006</v>
      </c>
      <c r="C108" s="142">
        <v>0.9908362343467946</v>
      </c>
      <c r="D108" s="142">
        <v>1.0061378707079691</v>
      </c>
      <c r="E108" s="142">
        <v>1.0062063851285477</v>
      </c>
      <c r="F108" s="142">
        <v>1.003536557850637</v>
      </c>
      <c r="G108" s="142">
        <v>1.0048389563896312</v>
      </c>
      <c r="H108" s="142">
        <v>1.0046795276984142</v>
      </c>
      <c r="I108" s="181"/>
      <c r="J108" s="70">
        <v>2</v>
      </c>
      <c r="K108" s="63" t="s">
        <v>2</v>
      </c>
      <c r="L108" s="88">
        <f>L92/L100*$L75</f>
        <v>0.6918012951806481</v>
      </c>
      <c r="M108" s="14">
        <f>M92/M100*$L75</f>
        <v>0.7066578955917232</v>
      </c>
      <c r="N108" s="14">
        <f>N92/N100*$L75</f>
        <v>0.7216058651753472</v>
      </c>
      <c r="O108" s="14">
        <f>O92/O100*$L75</f>
        <v>0.7365221092898968</v>
      </c>
      <c r="P108" s="14">
        <f>P92/P100*$L75</f>
        <v>0.7515854957518423</v>
      </c>
      <c r="Q108" s="14">
        <f>Q92/Q100*$L75</f>
        <v>0.7665658567864487</v>
      </c>
      <c r="R108" s="14">
        <f>R92/R100*$L75</f>
        <v>0.7815703201644527</v>
      </c>
      <c r="S108" s="14">
        <f>S92/S100*$L75</f>
        <v>0.7968084920015223</v>
      </c>
      <c r="T108" s="14">
        <f>T92/T100*$L75</f>
        <v>0.8118874886722649</v>
      </c>
      <c r="U108" s="14">
        <f>U92/U100*$L75</f>
        <v>0.8272696689276567</v>
      </c>
      <c r="V108" s="14">
        <f>V92/V100*$L75</f>
        <v>0.8424308806917</v>
      </c>
      <c r="W108" s="14">
        <f>W92/W100*$L75</f>
        <v>0.8579693844027985</v>
      </c>
      <c r="X108" s="14">
        <f>X92/X100*$L75</f>
        <v>0.8732206233820722</v>
      </c>
      <c r="Y108" s="14">
        <f>Y92/Y100*$L75</f>
        <v>0.8889280221871998</v>
      </c>
      <c r="Z108" s="14">
        <f>Z92/Z100*$L75</f>
        <v>0.9042772472255936</v>
      </c>
      <c r="AA108" s="14">
        <f>AA92/AA100*$L75</f>
        <v>0.9201663985496535</v>
      </c>
      <c r="AB108" s="14">
        <f>AB92/AB100*$L75</f>
        <v>0.9356217321889833</v>
      </c>
      <c r="AC108" s="14">
        <f>AC92/AC100*$L75</f>
        <v>0.9517058095792426</v>
      </c>
      <c r="AD108" s="14">
        <f>AD92/AD100*$L75</f>
        <v>0.9672755556900242</v>
      </c>
      <c r="AE108" s="14">
        <f>AE92/AE100*$L75</f>
        <v>0.9835680804512559</v>
      </c>
      <c r="AF108" s="71">
        <f>AF92/AF100*$L75</f>
        <v>1</v>
      </c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</row>
    <row r="109" spans="2:44" ht="15">
      <c r="B109" s="87">
        <v>0.9400000000000006</v>
      </c>
      <c r="C109" s="19">
        <v>0.9922566552777475</v>
      </c>
      <c r="D109" s="19">
        <v>1.0053542427908384</v>
      </c>
      <c r="E109" s="19">
        <v>1.0055128902072241</v>
      </c>
      <c r="F109" s="19">
        <v>1.0031299908422888</v>
      </c>
      <c r="G109" s="19">
        <v>1.004250046919589</v>
      </c>
      <c r="H109" s="19">
        <v>1.004082324087886</v>
      </c>
      <c r="I109" s="181"/>
      <c r="J109" s="70">
        <v>3</v>
      </c>
      <c r="K109" s="61" t="s">
        <v>130</v>
      </c>
      <c r="L109" s="88" t="e">
        <f>L93/L101*$L75</f>
        <v>#DIV/0!</v>
      </c>
      <c r="M109" s="88">
        <f>M93/M101*$L75</f>
        <v>0.39462987817265655</v>
      </c>
      <c r="N109" s="88">
        <f>N93/N101*$L75</f>
        <v>0.5849139808983084</v>
      </c>
      <c r="O109" s="88">
        <f>O93/O101*$L75</f>
        <v>0.6848912780200573</v>
      </c>
      <c r="P109" s="88">
        <f>P93/P101*$L75</f>
        <v>0.7441408458453688</v>
      </c>
      <c r="Q109" s="88">
        <f>Q93/Q101*$L75</f>
        <v>0.7819017954360318</v>
      </c>
      <c r="R109" s="88">
        <f>R93/R101*$L75</f>
        <v>0.8067723567631636</v>
      </c>
      <c r="S109" s="88">
        <f>S93/S101*$L75</f>
        <v>0.8236785371346105</v>
      </c>
      <c r="T109" s="88">
        <f>T93/T101*$L75</f>
        <v>0.8349373583581539</v>
      </c>
      <c r="U109" s="88">
        <f>U93/U101*$L75</f>
        <v>0.8420790479972735</v>
      </c>
      <c r="V109" s="88">
        <f>V93/V101*$L75</f>
        <v>0.8467489728826899</v>
      </c>
      <c r="W109" s="88">
        <f>W93/W101*$L75</f>
        <v>0.8579693844027985</v>
      </c>
      <c r="X109" s="88">
        <f>X93/X101*$L75</f>
        <v>0.8732206233820722</v>
      </c>
      <c r="Y109" s="88">
        <f>Y93/Y101*$L75</f>
        <v>0.8889280221871998</v>
      </c>
      <c r="Z109" s="88">
        <f>Z93/Z101*$L75</f>
        <v>0.9042772472255936</v>
      </c>
      <c r="AA109" s="88">
        <f>AA93/AA101*$L75</f>
        <v>0.9201663985496535</v>
      </c>
      <c r="AB109" s="88">
        <f>AB93/AB101*$L75</f>
        <v>0.9356217321889833</v>
      </c>
      <c r="AC109" s="88">
        <f>AC93/AC101*$L75</f>
        <v>0.9517058095792426</v>
      </c>
      <c r="AD109" s="88">
        <f>AD93/AD101*$L75</f>
        <v>0.9672755556900242</v>
      </c>
      <c r="AE109" s="88">
        <f>AE93/AE101*$L75</f>
        <v>0.9835680804512559</v>
      </c>
      <c r="AF109" s="89">
        <f>AF93/AF101*$L75</f>
        <v>1</v>
      </c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</row>
    <row r="110" spans="2:44" ht="15">
      <c r="B110" s="87">
        <v>0.9500000000000006</v>
      </c>
      <c r="C110" s="19">
        <v>0.9936399723580592</v>
      </c>
      <c r="D110" s="19">
        <v>1.0045395446218954</v>
      </c>
      <c r="E110" s="19">
        <v>1.004755018110697</v>
      </c>
      <c r="F110" s="19">
        <v>1.0026905386533598</v>
      </c>
      <c r="G110" s="19">
        <v>1.0036270141114831</v>
      </c>
      <c r="H110" s="19">
        <v>1.0034613536952284</v>
      </c>
      <c r="I110" s="181"/>
      <c r="J110" s="70">
        <v>4</v>
      </c>
      <c r="K110" s="61" t="s">
        <v>3</v>
      </c>
      <c r="L110" s="13" t="e">
        <f>L94/L102*$L75</f>
        <v>#DIV/0!</v>
      </c>
      <c r="M110" s="13">
        <f>M94/M102*$L75</f>
        <v>0.4030411468251179</v>
      </c>
      <c r="N110" s="13">
        <f>N94/N102*$L75</f>
        <v>0.6020048929438147</v>
      </c>
      <c r="O110" s="13">
        <f>O94/O102*$L75</f>
        <v>0.7107438403683798</v>
      </c>
      <c r="P110" s="13">
        <f>P94/P102*$L75</f>
        <v>0.7790024280498036</v>
      </c>
      <c r="Q110" s="13">
        <f>Q94/Q102*$L75</f>
        <v>0.8259369065590241</v>
      </c>
      <c r="R110" s="13">
        <f>R94/R102*$L75</f>
        <v>0.8599960600151242</v>
      </c>
      <c r="S110" s="13">
        <f>S94/S102*$L75</f>
        <v>0.8862328572741471</v>
      </c>
      <c r="T110" s="13">
        <f>T94/T102*$L75</f>
        <v>0.9067900797306387</v>
      </c>
      <c r="U110" s="13">
        <f>U94/U102*$L75</f>
        <v>0.923110230306505</v>
      </c>
      <c r="V110" s="13">
        <f>V94/V102*$L75</f>
        <v>0.9372221611391471</v>
      </c>
      <c r="W110" s="13">
        <f>W94/W102*$L75</f>
        <v>0.9487319802331192</v>
      </c>
      <c r="X110" s="13">
        <f>X94/X102*$L75</f>
        <v>0.9586472244501096</v>
      </c>
      <c r="Y110" s="13">
        <f>Y94/Y102*$L75</f>
        <v>0.9666677179890008</v>
      </c>
      <c r="Z110" s="13">
        <f>Z94/Z102*$L75</f>
        <v>0.9743080211094174</v>
      </c>
      <c r="AA110" s="13">
        <f>AA94/AA102*$L75</f>
        <v>0.9811428017553885</v>
      </c>
      <c r="AB110" s="13">
        <f>AB94/AB102*$L75</f>
        <v>0.9866122301791729</v>
      </c>
      <c r="AC110" s="13">
        <f>AC94/AC102*$L75</f>
        <v>0.9922139157909184</v>
      </c>
      <c r="AD110" s="13">
        <f>AD94/AD102*$L75</f>
        <v>0.9966228225958469</v>
      </c>
      <c r="AE110" s="13">
        <f>AE94/AE102*$L75</f>
        <v>1.0013578249305133</v>
      </c>
      <c r="AF110" s="75">
        <f>AF94/AF102*$L75</f>
        <v>1</v>
      </c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</row>
    <row r="111" spans="2:44" ht="15">
      <c r="B111" s="87">
        <v>0.9600000000000006</v>
      </c>
      <c r="C111" s="19">
        <v>0.9949861855877298</v>
      </c>
      <c r="D111" s="19">
        <v>1.0036937762011404</v>
      </c>
      <c r="E111" s="19">
        <v>1.0039327688389654</v>
      </c>
      <c r="F111" s="19">
        <v>1.0022182012838496</v>
      </c>
      <c r="G111" s="19">
        <v>1.0029698579653137</v>
      </c>
      <c r="H111" s="19">
        <v>1.0028166165204415</v>
      </c>
      <c r="I111" s="181"/>
      <c r="J111" s="150">
        <v>5</v>
      </c>
      <c r="K111" s="61" t="s">
        <v>98</v>
      </c>
      <c r="L111" s="13" t="e">
        <f>L95/L103*$L75</f>
        <v>#DIV/0!</v>
      </c>
      <c r="M111" s="13">
        <f>M95/M103*$L75</f>
        <v>0.27254908592471744</v>
      </c>
      <c r="N111" s="13">
        <f>N95/N103*$L75</f>
        <v>0.4419766838386</v>
      </c>
      <c r="O111" s="13">
        <f>O95/O103*$L75</f>
        <v>0.5185092168632334</v>
      </c>
      <c r="P111" s="13">
        <f>P95/P103*$L75</f>
        <v>0.5564305275197491</v>
      </c>
      <c r="Q111" s="13">
        <f>Q95/Q103*$L75</f>
        <v>0.5757464129403035</v>
      </c>
      <c r="R111" s="13">
        <f>R95/R103*$L75</f>
        <v>0.585050013703107</v>
      </c>
      <c r="S111" s="13">
        <f>S95/S103*$L75</f>
        <v>0.588617493908183</v>
      </c>
      <c r="T111" s="13">
        <f>T95/T103*$L75</f>
        <v>0.588617493908183</v>
      </c>
      <c r="U111" s="13">
        <f>U95/U103*$L75</f>
        <v>0.6032191041014514</v>
      </c>
      <c r="V111" s="13">
        <f>V95/V103*$L75</f>
        <v>0.6179525504436524</v>
      </c>
      <c r="W111" s="13">
        <f>W95/W103*$L75</f>
        <v>0.6326236824005507</v>
      </c>
      <c r="X111" s="13">
        <f>X95/X103*$L75</f>
        <v>0.6720266185177209</v>
      </c>
      <c r="Y111" s="13">
        <f>Y95/Y103*$L75</f>
        <v>0.7115995591972595</v>
      </c>
      <c r="Z111" s="13">
        <f>Z95/Z103*$L75</f>
        <v>0.7514596067549161</v>
      </c>
      <c r="AA111" s="13">
        <f>AA95/AA103*$L75</f>
        <v>0.7916521342291826</v>
      </c>
      <c r="AB111" s="13">
        <f>AB95/AB103*$L75</f>
        <v>0.8322233795200379</v>
      </c>
      <c r="AC111" s="13">
        <f>AC95/AC103*$L75</f>
        <v>0.8732206233820721</v>
      </c>
      <c r="AD111" s="13">
        <f>AD95/AD103*$L75</f>
        <v>0.9146923744045454</v>
      </c>
      <c r="AE111" s="13">
        <f>AE95/AE103*$L75</f>
        <v>0.9566885625089768</v>
      </c>
      <c r="AF111" s="75">
        <f>AF95/AF103*$L75</f>
        <v>1</v>
      </c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</row>
    <row r="112" spans="2:44" ht="15">
      <c r="B112" s="87">
        <v>0.9700000000000006</v>
      </c>
      <c r="C112" s="19">
        <v>0.9962952949667591</v>
      </c>
      <c r="D112" s="19">
        <v>1.0028169375285734</v>
      </c>
      <c r="E112" s="19">
        <v>1.00304614239203</v>
      </c>
      <c r="F112" s="19">
        <v>1.0017129787337586</v>
      </c>
      <c r="G112" s="19">
        <v>1.0022785784810806</v>
      </c>
      <c r="H112" s="19">
        <v>1.0021481125635254</v>
      </c>
      <c r="I112" s="181"/>
      <c r="J112" s="70">
        <v>6</v>
      </c>
      <c r="K112" s="55" t="s">
        <v>128</v>
      </c>
      <c r="L112" s="13">
        <v>0</v>
      </c>
      <c r="M112" s="13">
        <f>1.2034*M78</f>
        <v>0.06017</v>
      </c>
      <c r="N112" s="13">
        <f>1.2034*N78</f>
        <v>0.12034</v>
      </c>
      <c r="O112" s="13">
        <f>1.2034*O78</f>
        <v>0.18051</v>
      </c>
      <c r="P112" s="13">
        <f>-0.4404*P78^3+0.928352*P78^2+0.377305*P78+0.131617</f>
        <v>0.24068888000000002</v>
      </c>
      <c r="Q112" s="13">
        <f>-0.4404*Q78^3+0.928352*Q78^2+0.377305*Q78+0.131617</f>
        <v>0.277084</v>
      </c>
      <c r="R112" s="13">
        <f>-0.4404*R78^3+0.928352*R78^2+0.377305*R78+0.131617</f>
        <v>0.31646938</v>
      </c>
      <c r="S112" s="13">
        <f>-0.4404*S78^3+0.928352*S78^2+0.377305*S78+0.131617</f>
        <v>0.35851471999999995</v>
      </c>
      <c r="T112" s="13">
        <f>-0.4404*T78^3+0.928352*T78^2+0.377305*T78+0.131617</f>
        <v>0.40288972</v>
      </c>
      <c r="U112" s="13">
        <f>-0.4404*U78^3+0.928352*U78^2+0.377305*U78+0.131617</f>
        <v>0.44926407999999995</v>
      </c>
      <c r="V112" s="13">
        <f>-0.4404*V78^3+0.928352*V78^2+0.377305*V78+0.131617</f>
        <v>0.4973075</v>
      </c>
      <c r="W112" s="13">
        <f>-0.4404*W78^3+0.928352*W78^2+0.377305*W78+0.131617</f>
        <v>0.5466896800000001</v>
      </c>
      <c r="X112" s="13">
        <f>-0.4404*X78^3+0.928352*X78^2+0.377305*X78+0.131617</f>
        <v>0.59708032</v>
      </c>
      <c r="Y112" s="13">
        <f>-0.4404*Y78^3+0.928352*Y78^2+0.377305*Y78+0.131617</f>
        <v>0.6481491199999999</v>
      </c>
      <c r="Z112" s="13">
        <f>-0.4404*Z78^3+0.928352*Z78^2+0.377305*Z78+0.131617</f>
        <v>0.6995657799999999</v>
      </c>
      <c r="AA112" s="13">
        <f>-0.4404*AA78^3+0.928352*AA78^2+0.377305*AA78+0.131617</f>
        <v>0.751</v>
      </c>
      <c r="AB112" s="13">
        <f>-0.4404*AB78^3+0.928352*AB78^2+0.377305*AB78+0.131617</f>
        <v>0.80212148</v>
      </c>
      <c r="AC112" s="13">
        <f>-0.4404*AC78^3+0.928352*AC78^2+0.377305*AC78+0.131617</f>
        <v>0.85259992</v>
      </c>
      <c r="AD112" s="13">
        <f>-0.4404*AD78^3+0.928352*AD78^2+0.377305*AD78+0.131617</f>
        <v>0.9021050199999999</v>
      </c>
      <c r="AE112" s="13">
        <f>-0.4404*AE78^3+0.928352*AE78^2+0.377305*AE78+0.131617</f>
        <v>0.95030648</v>
      </c>
      <c r="AF112" s="75">
        <f>-0.4404*AF78^3+0.928352*AF78^2+0.377305*AF78+0.131617</f>
        <v>0.9968739999999999</v>
      </c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</row>
    <row r="113" spans="2:44" ht="15">
      <c r="B113" s="87">
        <v>0.9800000000000006</v>
      </c>
      <c r="C113" s="19">
        <v>0.9975673004951472</v>
      </c>
      <c r="D113" s="19">
        <v>1.0019090286041943</v>
      </c>
      <c r="E113" s="19">
        <v>1.0020951387698909</v>
      </c>
      <c r="F113" s="19">
        <v>1.0011748710030866</v>
      </c>
      <c r="G113" s="19">
        <v>1.001553175658784</v>
      </c>
      <c r="H113" s="19">
        <v>1.0014558418244797</v>
      </c>
      <c r="I113" s="181"/>
      <c r="J113" s="70">
        <v>7</v>
      </c>
      <c r="K113" s="61" t="s">
        <v>151</v>
      </c>
      <c r="L113" s="13" t="e">
        <f>L97/L105*$L75</f>
        <v>#DIV/0!</v>
      </c>
      <c r="M113" s="13" t="e">
        <f>L113+($AF113-$L113)/20</f>
        <v>#DIV/0!</v>
      </c>
      <c r="N113" s="13" t="e">
        <f>M113+($AF113-$L113)/20</f>
        <v>#DIV/0!</v>
      </c>
      <c r="O113" s="13" t="e">
        <f>N113+($AF113-$L113)/20</f>
        <v>#DIV/0!</v>
      </c>
      <c r="P113" s="13" t="e">
        <f>O113+($AF113-$L113)/20</f>
        <v>#DIV/0!</v>
      </c>
      <c r="Q113" s="13" t="e">
        <f>P113+($AF113-$L113)/20</f>
        <v>#DIV/0!</v>
      </c>
      <c r="R113" s="13" t="e">
        <f>Q113+($AF113-$L113)/20</f>
        <v>#DIV/0!</v>
      </c>
      <c r="S113" s="13" t="e">
        <f>R113+($AF113-$L113)/20</f>
        <v>#DIV/0!</v>
      </c>
      <c r="T113" s="13" t="e">
        <f>S113+($AF113-$L113)/20</f>
        <v>#DIV/0!</v>
      </c>
      <c r="U113" s="13" t="e">
        <f>T113+($AF113-$L113)/20</f>
        <v>#DIV/0!</v>
      </c>
      <c r="V113" s="13" t="e">
        <f>U113+($AF113-$L113)/20</f>
        <v>#DIV/0!</v>
      </c>
      <c r="W113" s="13" t="e">
        <f>V113+($AF113-$L113)/20</f>
        <v>#DIV/0!</v>
      </c>
      <c r="X113" s="13" t="e">
        <f>W113+($AF113-$L113)/20</f>
        <v>#DIV/0!</v>
      </c>
      <c r="Y113" s="13" t="e">
        <f>X113+($AF113-$L113)/20</f>
        <v>#DIV/0!</v>
      </c>
      <c r="Z113" s="13" t="e">
        <f>Y113+($AF113-$L113)/20</f>
        <v>#DIV/0!</v>
      </c>
      <c r="AA113" s="13" t="e">
        <f>Z113+($AF113-$L113)/20</f>
        <v>#DIV/0!</v>
      </c>
      <c r="AB113" s="13" t="e">
        <f>AA113+($AF113-$L113)/20</f>
        <v>#DIV/0!</v>
      </c>
      <c r="AC113" s="13" t="e">
        <f>AB113+($AF113-$L113)/20</f>
        <v>#DIV/0!</v>
      </c>
      <c r="AD113" s="13" t="e">
        <f>AC113+($AF113-$L113)/20</f>
        <v>#DIV/0!</v>
      </c>
      <c r="AE113" s="13" t="e">
        <f>AD113+($AF113-$L113)/20</f>
        <v>#DIV/0!</v>
      </c>
      <c r="AF113" s="90">
        <v>1</v>
      </c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</row>
    <row r="114" spans="2:44" ht="15.75" thickBot="1">
      <c r="B114" s="87">
        <v>0.9900000000000007</v>
      </c>
      <c r="C114" s="19">
        <v>0.9988022021728942</v>
      </c>
      <c r="D114" s="19">
        <v>1.0009700494280034</v>
      </c>
      <c r="E114" s="19">
        <v>1.0010797579725474</v>
      </c>
      <c r="F114" s="19">
        <v>1.0006038780918338</v>
      </c>
      <c r="G114" s="19">
        <v>1.0007936494984238</v>
      </c>
      <c r="H114" s="19">
        <v>1.0007398043033044</v>
      </c>
      <c r="I114" s="181"/>
      <c r="J114" s="97">
        <v>8</v>
      </c>
      <c r="K114" s="98" t="s">
        <v>1</v>
      </c>
      <c r="L114" s="99">
        <v>0</v>
      </c>
      <c r="M114" s="99">
        <f>M98/M106*$L75</f>
        <v>0.05</v>
      </c>
      <c r="N114" s="99">
        <f>N98/N106*$L75</f>
        <v>0.1</v>
      </c>
      <c r="O114" s="99">
        <f>O98/O106*$L75</f>
        <v>0.15</v>
      </c>
      <c r="P114" s="99">
        <f>P98/P106*$L75</f>
        <v>0.2</v>
      </c>
      <c r="Q114" s="99">
        <f>Q98/Q106*$L75</f>
        <v>0.25</v>
      </c>
      <c r="R114" s="99">
        <f>R98/R106*$L75</f>
        <v>0.3</v>
      </c>
      <c r="S114" s="99">
        <f>S98/S106*$L75</f>
        <v>0.35</v>
      </c>
      <c r="T114" s="99">
        <f>T98/T106*$L75</f>
        <v>0.4</v>
      </c>
      <c r="U114" s="99">
        <f>U98/U106*$L75</f>
        <v>0.45</v>
      </c>
      <c r="V114" s="99">
        <f>V98/V106*$L75</f>
        <v>0.5</v>
      </c>
      <c r="W114" s="99">
        <f>W98/W106*$L75</f>
        <v>0.55</v>
      </c>
      <c r="X114" s="99">
        <f>X98/X106*$L75</f>
        <v>0.6</v>
      </c>
      <c r="Y114" s="99">
        <f>Y98/Y106*$L75</f>
        <v>0.65</v>
      </c>
      <c r="Z114" s="99">
        <f>Z98/Z106*$L75</f>
        <v>0.7</v>
      </c>
      <c r="AA114" s="99">
        <f>AA98/AA106*$L75</f>
        <v>0.75</v>
      </c>
      <c r="AB114" s="99">
        <f>AB98/AB106*$L75</f>
        <v>0.8</v>
      </c>
      <c r="AC114" s="99">
        <f>AC98/AC106*$L75</f>
        <v>0.85</v>
      </c>
      <c r="AD114" s="99">
        <f>AD98/AD106*$L75</f>
        <v>0.9</v>
      </c>
      <c r="AE114" s="99">
        <f>AE98/AE106*$L75</f>
        <v>0.95</v>
      </c>
      <c r="AF114" s="100">
        <f>AF98/AF106*$L75</f>
        <v>1</v>
      </c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</row>
    <row r="115" spans="2:44" ht="16.5" thickBot="1">
      <c r="B115" s="87">
        <v>1</v>
      </c>
      <c r="C115" s="19">
        <v>1</v>
      </c>
      <c r="D115" s="19">
        <v>1</v>
      </c>
      <c r="E115" s="19">
        <v>1</v>
      </c>
      <c r="F115" s="19">
        <v>1</v>
      </c>
      <c r="G115" s="19">
        <v>1</v>
      </c>
      <c r="H115" s="19">
        <v>1</v>
      </c>
      <c r="I115" s="181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80"/>
      <c r="X115" s="80"/>
      <c r="Y115" s="80"/>
      <c r="Z115" s="80"/>
      <c r="AA115" s="80"/>
      <c r="AB115" s="80"/>
      <c r="AC115" s="80"/>
      <c r="AD115" s="80"/>
      <c r="AE115" s="80"/>
      <c r="AF115" s="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</row>
    <row r="116" spans="2:44" ht="16.5" thickBot="1">
      <c r="B116" s="87">
        <v>1.01</v>
      </c>
      <c r="C116" s="19">
        <v>1.0011606939764646</v>
      </c>
      <c r="D116" s="19">
        <v>0.9989988803201848</v>
      </c>
      <c r="E116" s="19">
        <v>0.9988558648522488</v>
      </c>
      <c r="F116" s="19">
        <v>0.9993632367275853</v>
      </c>
      <c r="G116" s="19">
        <v>0.9991722271635124</v>
      </c>
      <c r="H116" s="19">
        <v>0.9992364289145661</v>
      </c>
      <c r="I116" s="181"/>
      <c r="J116" s="65"/>
      <c r="K116" s="219" t="s">
        <v>168</v>
      </c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</row>
    <row r="117" spans="2:44" ht="15">
      <c r="B117" s="87">
        <v>1.02</v>
      </c>
      <c r="C117" s="19">
        <v>1.002284284102288</v>
      </c>
      <c r="D117" s="19">
        <v>0.9979666903885575</v>
      </c>
      <c r="E117" s="19">
        <v>0.9976473525292934</v>
      </c>
      <c r="F117" s="19">
        <v>0.9986935882745896</v>
      </c>
      <c r="G117" s="19">
        <v>0.9983103309889615</v>
      </c>
      <c r="H117" s="19">
        <v>0.9984490910470027</v>
      </c>
      <c r="I117" s="181"/>
      <c r="J117" s="66"/>
      <c r="K117" s="24"/>
      <c r="L117" s="24"/>
      <c r="M117" s="24"/>
      <c r="N117" s="21"/>
      <c r="O117" s="21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67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</row>
    <row r="118" spans="2:44" ht="15">
      <c r="B118" s="87">
        <v>1.03</v>
      </c>
      <c r="C118" s="19">
        <v>1.0033707703774704</v>
      </c>
      <c r="D118" s="19">
        <v>0.9969034302051181</v>
      </c>
      <c r="E118" s="19">
        <v>0.996374463031134</v>
      </c>
      <c r="F118" s="19">
        <v>0.997991054641013</v>
      </c>
      <c r="G118" s="19">
        <v>0.9974143114763466</v>
      </c>
      <c r="H118" s="19">
        <v>0.99763798639731</v>
      </c>
      <c r="I118" s="181"/>
      <c r="J118" s="66"/>
      <c r="K118" s="15" t="s">
        <v>28</v>
      </c>
      <c r="L118" s="23">
        <f>'Inputs - Equipment'!F25</f>
        <v>0</v>
      </c>
      <c r="M118" s="31">
        <v>1</v>
      </c>
      <c r="N118" s="32"/>
      <c r="O118" s="84"/>
      <c r="P118" s="46" t="s">
        <v>87</v>
      </c>
      <c r="Q118" s="35" t="e">
        <f>L118/L119</f>
        <v>#DIV/0!</v>
      </c>
      <c r="R118" s="21"/>
      <c r="S118" s="82"/>
      <c r="T118" s="84"/>
      <c r="U118" s="84"/>
      <c r="V118" s="36" t="s">
        <v>34</v>
      </c>
      <c r="W118" s="35">
        <v>6</v>
      </c>
      <c r="X118" s="21"/>
      <c r="Y118" s="21"/>
      <c r="Z118" s="24"/>
      <c r="AA118" s="24"/>
      <c r="AB118" s="24"/>
      <c r="AC118" s="24"/>
      <c r="AD118" s="24"/>
      <c r="AE118" s="24"/>
      <c r="AF118" s="67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</row>
    <row r="119" spans="2:44" ht="15">
      <c r="B119" s="87">
        <v>1.04</v>
      </c>
      <c r="C119" s="19">
        <v>1.0044201528020114</v>
      </c>
      <c r="D119" s="19">
        <v>0.9958090997698665</v>
      </c>
      <c r="E119" s="19">
        <v>0.9950371963577708</v>
      </c>
      <c r="F119" s="19">
        <v>0.9972556358268555</v>
      </c>
      <c r="G119" s="19">
        <v>0.9964841686256684</v>
      </c>
      <c r="H119" s="19">
        <v>0.996803114965488</v>
      </c>
      <c r="I119" s="181"/>
      <c r="J119" s="66"/>
      <c r="K119" s="37" t="s">
        <v>29</v>
      </c>
      <c r="L119" s="23">
        <f>Comp3Test</f>
        <v>0</v>
      </c>
      <c r="M119" s="31">
        <v>2</v>
      </c>
      <c r="N119" s="32"/>
      <c r="O119" s="33"/>
      <c r="P119" s="46" t="s">
        <v>86</v>
      </c>
      <c r="Q119" s="38">
        <f>L118/7.481</f>
        <v>0</v>
      </c>
      <c r="R119" s="24"/>
      <c r="S119" s="32"/>
      <c r="T119" s="33"/>
      <c r="U119" s="33"/>
      <c r="V119" s="36" t="s">
        <v>35</v>
      </c>
      <c r="W119" s="39">
        <f>(L120-L121)/400+1</f>
        <v>1</v>
      </c>
      <c r="X119" s="24"/>
      <c r="Y119" s="24"/>
      <c r="Z119" s="24"/>
      <c r="AA119" s="24"/>
      <c r="AB119" s="24"/>
      <c r="AC119" s="24"/>
      <c r="AD119" s="24"/>
      <c r="AE119" s="24"/>
      <c r="AF119" s="67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</row>
    <row r="120" spans="2:44" ht="15.75">
      <c r="B120" s="87">
        <v>1.05</v>
      </c>
      <c r="C120" s="19">
        <v>1.005432431375911</v>
      </c>
      <c r="D120" s="19">
        <v>0.994683699082803</v>
      </c>
      <c r="E120" s="19">
        <v>0.9936355525092032</v>
      </c>
      <c r="F120" s="19">
        <v>0.996487331832117</v>
      </c>
      <c r="G120" s="19">
        <v>0.9955199024369263</v>
      </c>
      <c r="H120" s="19">
        <v>0.9959444767515363</v>
      </c>
      <c r="I120" s="181"/>
      <c r="J120" s="205"/>
      <c r="K120" s="37" t="s">
        <v>30</v>
      </c>
      <c r="L120" s="23">
        <f>'Inputs - Equipment'!F23</f>
        <v>0</v>
      </c>
      <c r="M120" s="31">
        <v>3</v>
      </c>
      <c r="N120" s="85"/>
      <c r="O120" s="33"/>
      <c r="P120" s="46" t="s">
        <v>95</v>
      </c>
      <c r="Q120" s="35">
        <v>14.7</v>
      </c>
      <c r="R120" s="24"/>
      <c r="S120" s="32"/>
      <c r="T120" s="33"/>
      <c r="U120" s="33"/>
      <c r="V120" s="36" t="s">
        <v>36</v>
      </c>
      <c r="W120" s="35" t="e">
        <f>L122+((1-L122)*Q124*(1-EXP(-Q122/Q124)))/Q122</f>
        <v>#DIV/0!</v>
      </c>
      <c r="X120" s="24"/>
      <c r="Y120" s="24"/>
      <c r="Z120" s="24"/>
      <c r="AA120" s="24"/>
      <c r="AB120" s="24"/>
      <c r="AC120" s="24"/>
      <c r="AD120" s="24"/>
      <c r="AE120" s="24"/>
      <c r="AF120" s="67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</row>
    <row r="121" spans="2:44" ht="15.75">
      <c r="B121" s="87">
        <v>1.06</v>
      </c>
      <c r="C121" s="19">
        <v>1.0064076060991698</v>
      </c>
      <c r="D121" s="19">
        <v>0.9935272281439275</v>
      </c>
      <c r="E121" s="19">
        <v>0.992169531485432</v>
      </c>
      <c r="F121" s="19">
        <v>0.9956861426567977</v>
      </c>
      <c r="G121" s="19">
        <v>0.9945215129101208</v>
      </c>
      <c r="H121" s="19">
        <v>0.9950620717554555</v>
      </c>
      <c r="I121" s="181"/>
      <c r="J121" s="203"/>
      <c r="K121" s="37" t="s">
        <v>31</v>
      </c>
      <c r="L121" s="23">
        <f>'Inputs - Equipment'!F22</f>
        <v>0</v>
      </c>
      <c r="M121" s="40">
        <v>4</v>
      </c>
      <c r="N121" s="86"/>
      <c r="O121" s="42"/>
      <c r="P121" s="34" t="s">
        <v>96</v>
      </c>
      <c r="Q121" s="35">
        <v>0</v>
      </c>
      <c r="R121" s="24"/>
      <c r="S121" s="41"/>
      <c r="T121" s="42"/>
      <c r="U121" s="42"/>
      <c r="V121" s="37" t="s">
        <v>37</v>
      </c>
      <c r="W121" s="35">
        <f>(1+L122)/2</f>
        <v>0.5</v>
      </c>
      <c r="X121" s="24"/>
      <c r="Y121" s="24"/>
      <c r="Z121" s="24"/>
      <c r="AA121" s="24"/>
      <c r="AB121" s="24"/>
      <c r="AC121" s="24"/>
      <c r="AD121" s="24"/>
      <c r="AE121" s="24"/>
      <c r="AF121" s="67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</row>
    <row r="122" spans="2:44" ht="15.75">
      <c r="B122" s="87">
        <v>1.07</v>
      </c>
      <c r="C122" s="19">
        <v>1.0073456769717872</v>
      </c>
      <c r="D122" s="19">
        <v>0.9923396869532398</v>
      </c>
      <c r="E122" s="19">
        <v>0.9906391332864566</v>
      </c>
      <c r="F122" s="19">
        <v>0.9948520683008972</v>
      </c>
      <c r="G122" s="19">
        <v>0.9934890000452518</v>
      </c>
      <c r="H122" s="19">
        <v>0.9941558999772451</v>
      </c>
      <c r="I122" s="181"/>
      <c r="J122" s="203"/>
      <c r="K122" s="37" t="s">
        <v>38</v>
      </c>
      <c r="L122" s="197">
        <f>'background calcs'!N16</f>
        <v>0</v>
      </c>
      <c r="M122" s="31">
        <v>5</v>
      </c>
      <c r="N122" s="43"/>
      <c r="O122" s="44"/>
      <c r="P122" s="45" t="s">
        <v>32</v>
      </c>
      <c r="Q122" s="35">
        <v>45</v>
      </c>
      <c r="R122" s="24"/>
      <c r="S122" s="43"/>
      <c r="T122" s="44"/>
      <c r="U122" s="44"/>
      <c r="V122" s="45" t="s">
        <v>39</v>
      </c>
      <c r="W122" s="35">
        <v>0.7</v>
      </c>
      <c r="X122" s="24"/>
      <c r="Y122" s="24"/>
      <c r="Z122" s="24"/>
      <c r="AA122" s="24"/>
      <c r="AB122" s="24"/>
      <c r="AC122" s="24"/>
      <c r="AD122" s="24"/>
      <c r="AE122" s="24"/>
      <c r="AF122" s="67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</row>
    <row r="123" spans="2:44" ht="15.75">
      <c r="B123" s="87">
        <v>1.08</v>
      </c>
      <c r="C123" s="19">
        <v>1.0082466439937634</v>
      </c>
      <c r="D123" s="19">
        <v>0.9911210755107401</v>
      </c>
      <c r="E123" s="19">
        <v>0.9890443579122772</v>
      </c>
      <c r="F123" s="19">
        <v>0.993985108764416</v>
      </c>
      <c r="G123" s="19">
        <v>0.9924223638423189</v>
      </c>
      <c r="H123" s="19">
        <v>0.9932259614169056</v>
      </c>
      <c r="I123" s="181"/>
      <c r="J123" s="203"/>
      <c r="K123" s="34" t="s">
        <v>89</v>
      </c>
      <c r="L123" s="196">
        <f>'Inputs - Equipment'!F14</f>
        <v>0</v>
      </c>
      <c r="M123" s="31">
        <v>6</v>
      </c>
      <c r="N123" s="43"/>
      <c r="O123" s="44"/>
      <c r="P123" s="47" t="s">
        <v>97</v>
      </c>
      <c r="Q123" s="35">
        <v>0.02</v>
      </c>
      <c r="R123" s="24"/>
      <c r="S123" s="43"/>
      <c r="T123" s="44"/>
      <c r="U123" s="44"/>
      <c r="V123" s="47" t="s">
        <v>40</v>
      </c>
      <c r="W123" s="35">
        <v>0.5</v>
      </c>
      <c r="X123" s="24"/>
      <c r="Y123" s="24"/>
      <c r="Z123" s="24"/>
      <c r="AA123" s="24"/>
      <c r="AB123" s="24"/>
      <c r="AC123" s="24"/>
      <c r="AD123" s="24"/>
      <c r="AE123" s="24"/>
      <c r="AF123" s="67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</row>
    <row r="124" spans="2:44" ht="15.75">
      <c r="B124" s="87">
        <v>1.09</v>
      </c>
      <c r="C124" s="19">
        <v>1.0091105071650985</v>
      </c>
      <c r="D124" s="19">
        <v>0.9898713938164284</v>
      </c>
      <c r="E124" s="19">
        <v>0.9873852053628938</v>
      </c>
      <c r="F124" s="19">
        <v>0.9930852640473539</v>
      </c>
      <c r="G124" s="19">
        <v>0.9913216043013225</v>
      </c>
      <c r="H124" s="19">
        <v>0.9922722560744364</v>
      </c>
      <c r="I124" s="181"/>
      <c r="J124" s="203"/>
      <c r="K124" s="34" t="s">
        <v>88</v>
      </c>
      <c r="L124" s="23">
        <f>'Inputs - Equipment'!F13</f>
        <v>0</v>
      </c>
      <c r="M124" s="69">
        <v>7</v>
      </c>
      <c r="N124" s="43"/>
      <c r="O124" s="44"/>
      <c r="P124" s="45" t="s">
        <v>33</v>
      </c>
      <c r="Q124" s="38" t="e">
        <f>Q122/LN((L120-Q121)/((L120-Q121)*Q123-Q121))</f>
        <v>#DIV/0!</v>
      </c>
      <c r="R124" s="24"/>
      <c r="S124" s="43"/>
      <c r="T124" s="44"/>
      <c r="U124" s="44"/>
      <c r="V124" s="47" t="s">
        <v>41</v>
      </c>
      <c r="W124" s="35">
        <v>0.61</v>
      </c>
      <c r="X124" s="24"/>
      <c r="Y124" s="24"/>
      <c r="Z124" s="24"/>
      <c r="AA124" s="24"/>
      <c r="AB124" s="24"/>
      <c r="AC124" s="24"/>
      <c r="AD124" s="24"/>
      <c r="AE124" s="24"/>
      <c r="AF124" s="67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</row>
    <row r="125" spans="2:44" ht="15.75">
      <c r="B125" s="87">
        <v>1.1</v>
      </c>
      <c r="C125" s="19">
        <v>1.0099372664857924</v>
      </c>
      <c r="D125" s="19">
        <v>0.9885906418703045</v>
      </c>
      <c r="E125" s="19">
        <v>0.9856616756383064</v>
      </c>
      <c r="F125" s="19">
        <v>0.9921525341497106</v>
      </c>
      <c r="G125" s="19">
        <v>0.9901867214222625</v>
      </c>
      <c r="H125" s="19">
        <v>0.9912947839498378</v>
      </c>
      <c r="I125" s="108"/>
      <c r="J125" s="203"/>
      <c r="K125" s="204" t="s">
        <v>114</v>
      </c>
      <c r="L125" s="23">
        <f>IF('Inputs - Equipment'!F20="NGrid Baseline",1,IF('Inputs - Equipment'!F20="Straight Modulation",2,IF('Inputs - Equipment'!F20="Modulation + OL/OL",3,IF('Inputs - Equipment'!F20="On Line / Off Line",4,IF('Inputs - Equipment'!F20="Geometry + OL/OL",5,IF('Inputs - Equipment'!F20="VFD",6,IF('Inputs - Equipment'!F20="Staged Reciprocating ",7,IF('Inputs - Equipment'!F20="On / Off",8,9))))))))</f>
        <v>9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67"/>
      <c r="AG125" s="108"/>
      <c r="AH125" s="108"/>
      <c r="AI125" s="108"/>
      <c r="AJ125" s="108"/>
      <c r="AK125" s="108"/>
      <c r="AL125" s="108"/>
      <c r="AM125" s="108"/>
      <c r="AN125" s="20"/>
      <c r="AO125" s="20"/>
      <c r="AP125" s="110"/>
      <c r="AQ125" s="110"/>
      <c r="AR125" s="20"/>
    </row>
    <row r="126" spans="2:44" ht="15.75">
      <c r="B126" s="87">
        <v>1.11</v>
      </c>
      <c r="C126" s="19">
        <v>1.0107269219558452</v>
      </c>
      <c r="D126" s="19">
        <v>0.9872788196723686</v>
      </c>
      <c r="E126" s="19">
        <v>0.9838737687385151</v>
      </c>
      <c r="F126" s="19">
        <v>0.9911869190714866</v>
      </c>
      <c r="G126" s="19">
        <v>0.9890177152051389</v>
      </c>
      <c r="H126" s="19">
        <v>0.9902935450431101</v>
      </c>
      <c r="I126" s="108"/>
      <c r="J126" s="203"/>
      <c r="K126" s="48" t="s">
        <v>42</v>
      </c>
      <c r="L126" s="14">
        <v>1E-05</v>
      </c>
      <c r="M126" s="14">
        <v>0.05</v>
      </c>
      <c r="N126" s="14">
        <v>0.1</v>
      </c>
      <c r="O126" s="14">
        <v>0.15</v>
      </c>
      <c r="P126" s="14">
        <v>0.2</v>
      </c>
      <c r="Q126" s="14">
        <v>0.25</v>
      </c>
      <c r="R126" s="14">
        <v>0.3</v>
      </c>
      <c r="S126" s="14">
        <v>0.35</v>
      </c>
      <c r="T126" s="14">
        <v>0.4</v>
      </c>
      <c r="U126" s="14">
        <v>0.45</v>
      </c>
      <c r="V126" s="14">
        <v>0.5</v>
      </c>
      <c r="W126" s="14">
        <v>0.55</v>
      </c>
      <c r="X126" s="14">
        <v>0.6</v>
      </c>
      <c r="Y126" s="14">
        <v>0.65</v>
      </c>
      <c r="Z126" s="14">
        <v>0.7</v>
      </c>
      <c r="AA126" s="14">
        <v>0.75</v>
      </c>
      <c r="AB126" s="14">
        <v>0.8</v>
      </c>
      <c r="AC126" s="14">
        <v>0.85</v>
      </c>
      <c r="AD126" s="14">
        <v>0.9</v>
      </c>
      <c r="AE126" s="14">
        <v>0.95</v>
      </c>
      <c r="AF126" s="71">
        <v>1</v>
      </c>
      <c r="AG126" s="108"/>
      <c r="AH126" s="108"/>
      <c r="AI126" s="108"/>
      <c r="AJ126" s="108"/>
      <c r="AK126" s="108"/>
      <c r="AL126" s="108"/>
      <c r="AM126" s="108"/>
      <c r="AN126" s="20"/>
      <c r="AO126" s="20"/>
      <c r="AP126" s="110"/>
      <c r="AQ126" s="110"/>
      <c r="AR126" s="20"/>
    </row>
    <row r="127" spans="2:44" ht="15.75">
      <c r="B127" s="87">
        <v>1.12</v>
      </c>
      <c r="C127" s="19">
        <v>1.0114794735752568</v>
      </c>
      <c r="D127" s="19">
        <v>0.9859359272226207</v>
      </c>
      <c r="E127" s="19">
        <v>0.9820214846635197</v>
      </c>
      <c r="F127" s="19">
        <v>0.9901884188126816</v>
      </c>
      <c r="G127" s="19">
        <v>0.9878145856499518</v>
      </c>
      <c r="H127" s="19">
        <v>0.9892685393542527</v>
      </c>
      <c r="I127" s="108"/>
      <c r="J127" s="203"/>
      <c r="K127" s="49" t="s">
        <v>43</v>
      </c>
      <c r="L127" s="12">
        <f>$L119*L126</f>
        <v>0</v>
      </c>
      <c r="M127" s="12">
        <f>$L119*M126</f>
        <v>0</v>
      </c>
      <c r="N127" s="12">
        <f>$L119*N126</f>
        <v>0</v>
      </c>
      <c r="O127" s="12">
        <f>$L119*O126</f>
        <v>0</v>
      </c>
      <c r="P127" s="12">
        <f>$L119*P126</f>
        <v>0</v>
      </c>
      <c r="Q127" s="12">
        <f>$L119*Q126</f>
        <v>0</v>
      </c>
      <c r="R127" s="12">
        <f>$L119*R126</f>
        <v>0</v>
      </c>
      <c r="S127" s="12">
        <f>$L119*S126</f>
        <v>0</v>
      </c>
      <c r="T127" s="12">
        <f>$L119*T126</f>
        <v>0</v>
      </c>
      <c r="U127" s="12">
        <f>$L119*U126</f>
        <v>0</v>
      </c>
      <c r="V127" s="12">
        <f>$L119*V126</f>
        <v>0</v>
      </c>
      <c r="W127" s="12">
        <f>$L119*W126</f>
        <v>0</v>
      </c>
      <c r="X127" s="12">
        <f>$L119*X126</f>
        <v>0</v>
      </c>
      <c r="Y127" s="12">
        <f>$L119*Y126</f>
        <v>0</v>
      </c>
      <c r="Z127" s="12">
        <f>$L119*Z126</f>
        <v>0</v>
      </c>
      <c r="AA127" s="12">
        <f>$L119*AA126</f>
        <v>0</v>
      </c>
      <c r="AB127" s="12">
        <f>$L119*AB126</f>
        <v>0</v>
      </c>
      <c r="AC127" s="12">
        <f>$L119*AC126</f>
        <v>0</v>
      </c>
      <c r="AD127" s="12">
        <f>$L119*AD126</f>
        <v>0</v>
      </c>
      <c r="AE127" s="12">
        <f>$L119*AE126</f>
        <v>0</v>
      </c>
      <c r="AF127" s="72">
        <f>$L119*AF126</f>
        <v>0</v>
      </c>
      <c r="AG127" s="108"/>
      <c r="AH127" s="108"/>
      <c r="AI127" s="108"/>
      <c r="AJ127" s="108"/>
      <c r="AK127" s="108"/>
      <c r="AL127" s="108"/>
      <c r="AM127" s="108"/>
      <c r="AN127" s="20"/>
      <c r="AO127" s="20"/>
      <c r="AP127" s="110"/>
      <c r="AQ127" s="110"/>
      <c r="AR127" s="20"/>
    </row>
    <row r="128" spans="2:44" ht="15">
      <c r="B128" s="87">
        <v>1.13</v>
      </c>
      <c r="C128" s="19">
        <v>1.012194921344027</v>
      </c>
      <c r="D128" s="19">
        <v>0.9845619645210608</v>
      </c>
      <c r="E128" s="19">
        <v>0.9801048234133204</v>
      </c>
      <c r="F128" s="19">
        <v>0.9891570333732956</v>
      </c>
      <c r="G128" s="19">
        <v>0.9865773327567009</v>
      </c>
      <c r="H128" s="19">
        <v>0.9882197668832661</v>
      </c>
      <c r="I128" s="108"/>
      <c r="J128" s="102"/>
      <c r="K128" s="48" t="s">
        <v>44</v>
      </c>
      <c r="L128" s="16" t="e">
        <f>$Q119*60*($L120-$L121)/(L127*$Q120)</f>
        <v>#DIV/0!</v>
      </c>
      <c r="M128" s="51" t="e">
        <f>$Q119*60*($L120-$L121)/(M127*$Q120)</f>
        <v>#DIV/0!</v>
      </c>
      <c r="N128" s="51" t="e">
        <f>$Q119*60*($L120-$L121)/(N127*$Q120)</f>
        <v>#DIV/0!</v>
      </c>
      <c r="O128" s="51" t="e">
        <f>$Q119*60*($L120-$L121)/(O127*$Q120)</f>
        <v>#DIV/0!</v>
      </c>
      <c r="P128" s="51" t="e">
        <f>$Q119*60*($L120-$L121)/(P127*$Q120)</f>
        <v>#DIV/0!</v>
      </c>
      <c r="Q128" s="51" t="e">
        <f>$Q119*60*($L120-$L121)/(Q127*$Q120)</f>
        <v>#DIV/0!</v>
      </c>
      <c r="R128" s="51" t="e">
        <f>$Q119*60*($L120-$L121)/(R127*$Q120)</f>
        <v>#DIV/0!</v>
      </c>
      <c r="S128" s="51" t="e">
        <f>$Q119*60*($L120-$L121)/(S127*$Q120)</f>
        <v>#DIV/0!</v>
      </c>
      <c r="T128" s="51" t="e">
        <f>$Q119*60*($L120-$L121)/(T127*$Q120)</f>
        <v>#DIV/0!</v>
      </c>
      <c r="U128" s="51" t="e">
        <f>$Q119*60*($L120-$L121)/(U127*$Q120)</f>
        <v>#DIV/0!</v>
      </c>
      <c r="V128" s="51" t="e">
        <f>$Q119*60*($L120-$L121)/(V127*$Q120)</f>
        <v>#DIV/0!</v>
      </c>
      <c r="W128" s="51" t="e">
        <f>$Q119*60*($L120-$L121)/(W127*$Q120)</f>
        <v>#DIV/0!</v>
      </c>
      <c r="X128" s="51" t="e">
        <f>$Q119*60*($L120-$L121)/(X127*$Q120)</f>
        <v>#DIV/0!</v>
      </c>
      <c r="Y128" s="51" t="e">
        <f>$Q119*60*($L120-$L121)/(Y127*$Q120)</f>
        <v>#DIV/0!</v>
      </c>
      <c r="Z128" s="51" t="e">
        <f>$Q119*60*($L120-$L121)/(Z127*$Q120)</f>
        <v>#DIV/0!</v>
      </c>
      <c r="AA128" s="51" t="e">
        <f>$Q119*60*($L120-$L121)/(AA127*$Q120)</f>
        <v>#DIV/0!</v>
      </c>
      <c r="AB128" s="51" t="e">
        <f>$Q119*60*($L120-$L121)/(AB127*$Q120)</f>
        <v>#DIV/0!</v>
      </c>
      <c r="AC128" s="51" t="e">
        <f>$Q119*60*($L120-$L121)/(AC127*$Q120)</f>
        <v>#DIV/0!</v>
      </c>
      <c r="AD128" s="51" t="e">
        <f>$Q119*60*($L120-$L121)/(AD127*$Q120)</f>
        <v>#DIV/0!</v>
      </c>
      <c r="AE128" s="51" t="e">
        <f>$Q119*60*($L120-$L121)/(AE127*$Q120)</f>
        <v>#DIV/0!</v>
      </c>
      <c r="AF128" s="103" t="e">
        <f>$Q119*60*($L120-$L121)/(AF127*$Q120)</f>
        <v>#DIV/0!</v>
      </c>
      <c r="AG128" s="108"/>
      <c r="AH128" s="108"/>
      <c r="AI128" s="108"/>
      <c r="AJ128" s="108"/>
      <c r="AK128" s="108"/>
      <c r="AL128" s="108"/>
      <c r="AM128" s="108"/>
      <c r="AN128" s="20"/>
      <c r="AO128" s="20"/>
      <c r="AP128" s="110"/>
      <c r="AQ128" s="110"/>
      <c r="AR128" s="20"/>
    </row>
    <row r="129" spans="2:44" ht="15">
      <c r="B129" s="87">
        <v>1.14</v>
      </c>
      <c r="C129" s="19">
        <v>1.0128732652621562</v>
      </c>
      <c r="D129" s="19">
        <v>0.9831569315676887</v>
      </c>
      <c r="E129" s="19">
        <v>0.978123784987917</v>
      </c>
      <c r="F129" s="19">
        <v>0.9880927627533287</v>
      </c>
      <c r="G129" s="19">
        <v>0.9853059565253864</v>
      </c>
      <c r="H129" s="19">
        <v>0.98714722763015</v>
      </c>
      <c r="I129" s="108"/>
      <c r="J129" s="104"/>
      <c r="K129" s="48" t="s">
        <v>45</v>
      </c>
      <c r="L129" s="50" t="e">
        <f>MIN($Q122,L128)</f>
        <v>#DIV/0!</v>
      </c>
      <c r="M129" s="50" t="e">
        <f>MIN($Q122,M128)</f>
        <v>#DIV/0!</v>
      </c>
      <c r="N129" s="50" t="e">
        <f>MIN($Q122,N128)</f>
        <v>#DIV/0!</v>
      </c>
      <c r="O129" s="50" t="e">
        <f>MIN($Q122,O128)</f>
        <v>#DIV/0!</v>
      </c>
      <c r="P129" s="50" t="e">
        <f>MIN($Q122,P128)</f>
        <v>#DIV/0!</v>
      </c>
      <c r="Q129" s="50" t="e">
        <f>MIN($Q122,Q128)</f>
        <v>#DIV/0!</v>
      </c>
      <c r="R129" s="50" t="e">
        <f>MIN($Q122,R128)</f>
        <v>#DIV/0!</v>
      </c>
      <c r="S129" s="50" t="e">
        <f>MIN($Q122,S128)</f>
        <v>#DIV/0!</v>
      </c>
      <c r="T129" s="50" t="e">
        <f>MIN($Q122,T128)</f>
        <v>#DIV/0!</v>
      </c>
      <c r="U129" s="50" t="e">
        <f>MIN($Q122,U128)</f>
        <v>#DIV/0!</v>
      </c>
      <c r="V129" s="50" t="e">
        <f>MIN($Q122,V128)</f>
        <v>#DIV/0!</v>
      </c>
      <c r="W129" s="50" t="e">
        <f>MIN($Q122,W128)</f>
        <v>#DIV/0!</v>
      </c>
      <c r="X129" s="50" t="e">
        <f>MIN($Q122,X128)</f>
        <v>#DIV/0!</v>
      </c>
      <c r="Y129" s="50" t="e">
        <f>MIN($Q122,Y128)</f>
        <v>#DIV/0!</v>
      </c>
      <c r="Z129" s="50" t="e">
        <f>MIN($Q122,Z128)</f>
        <v>#DIV/0!</v>
      </c>
      <c r="AA129" s="50" t="e">
        <f>MIN($Q122,AA128)</f>
        <v>#DIV/0!</v>
      </c>
      <c r="AB129" s="50" t="e">
        <f>MIN($Q122,AB128)</f>
        <v>#DIV/0!</v>
      </c>
      <c r="AC129" s="50" t="e">
        <f>MIN($Q122,AC128)</f>
        <v>#DIV/0!</v>
      </c>
      <c r="AD129" s="50" t="e">
        <f>MIN($Q122,AD128)</f>
        <v>#DIV/0!</v>
      </c>
      <c r="AE129" s="50" t="e">
        <f>MIN($Q122,AE128)</f>
        <v>#DIV/0!</v>
      </c>
      <c r="AF129" s="73" t="e">
        <f>MIN($Q122,AF128)</f>
        <v>#DIV/0!</v>
      </c>
      <c r="AG129" s="108"/>
      <c r="AH129" s="108"/>
      <c r="AI129" s="108"/>
      <c r="AJ129" s="108"/>
      <c r="AK129" s="108"/>
      <c r="AL129" s="108"/>
      <c r="AM129" s="108"/>
      <c r="AN129" s="20"/>
      <c r="AO129" s="20"/>
      <c r="AP129" s="110"/>
      <c r="AQ129" s="110"/>
      <c r="AR129" s="20"/>
    </row>
    <row r="130" spans="2:44" ht="15">
      <c r="B130" s="87">
        <v>1.15</v>
      </c>
      <c r="C130" s="19">
        <v>1.0135145053296442</v>
      </c>
      <c r="D130" s="19">
        <v>0.9817208283625046</v>
      </c>
      <c r="E130" s="19">
        <v>0.9760783693873096</v>
      </c>
      <c r="F130" s="19">
        <v>0.9869956069527809</v>
      </c>
      <c r="G130" s="19">
        <v>0.9840004569560085</v>
      </c>
      <c r="H130" s="19">
        <v>0.9860509215949044</v>
      </c>
      <c r="I130" s="108"/>
      <c r="J130" s="101"/>
      <c r="K130" s="48" t="s">
        <v>46</v>
      </c>
      <c r="L130" s="50" t="e">
        <f>$Q121+($L120-$Q121)*EXP(-L129/$Q124)</f>
        <v>#DIV/0!</v>
      </c>
      <c r="M130" s="50" t="e">
        <f>$Q121+($L120-$Q121)*EXP(-M129/$Q124)</f>
        <v>#DIV/0!</v>
      </c>
      <c r="N130" s="50" t="e">
        <f>$Q121+($L120-$Q121)*EXP(-N129/$Q124)</f>
        <v>#DIV/0!</v>
      </c>
      <c r="O130" s="50" t="e">
        <f>$Q121+($L120-$Q121)*EXP(-O129/$Q124)</f>
        <v>#DIV/0!</v>
      </c>
      <c r="P130" s="50" t="e">
        <f>$Q121+($L120-$Q121)*EXP(-P129/$Q124)</f>
        <v>#DIV/0!</v>
      </c>
      <c r="Q130" s="50" t="e">
        <f>$Q121+($L120-$Q121)*EXP(-Q129/$Q124)</f>
        <v>#DIV/0!</v>
      </c>
      <c r="R130" s="50" t="e">
        <f>$Q121+($L120-$Q121)*EXP(-R129/$Q124)</f>
        <v>#DIV/0!</v>
      </c>
      <c r="S130" s="50" t="e">
        <f>$Q121+($L120-$Q121)*EXP(-S129/$Q124)</f>
        <v>#DIV/0!</v>
      </c>
      <c r="T130" s="50" t="e">
        <f>$Q121+($L120-$Q121)*EXP(-T129/$Q124)</f>
        <v>#DIV/0!</v>
      </c>
      <c r="U130" s="50" t="e">
        <f>$Q121+($L120-$Q121)*EXP(-U129/$Q124)</f>
        <v>#DIV/0!</v>
      </c>
      <c r="V130" s="50" t="e">
        <f>$Q121+($L120-$Q121)*EXP(-V129/$Q124)</f>
        <v>#DIV/0!</v>
      </c>
      <c r="W130" s="50" t="e">
        <f>$Q121+($L120-$Q121)*EXP(-W129/$Q124)</f>
        <v>#DIV/0!</v>
      </c>
      <c r="X130" s="50" t="e">
        <f>$Q121+($L120-$Q121)*EXP(-X129/$Q124)</f>
        <v>#DIV/0!</v>
      </c>
      <c r="Y130" s="50" t="e">
        <f>$Q121+($L120-$Q121)*EXP(-Y129/$Q124)</f>
        <v>#DIV/0!</v>
      </c>
      <c r="Z130" s="50" t="e">
        <f>$Q121+($L120-$Q121)*EXP(-Z129/$Q124)</f>
        <v>#DIV/0!</v>
      </c>
      <c r="AA130" s="50" t="e">
        <f>$Q121+($L120-$Q121)*EXP(-AA129/$Q124)</f>
        <v>#DIV/0!</v>
      </c>
      <c r="AB130" s="50" t="e">
        <f>$Q121+($L120-$Q121)*EXP(-AB129/$Q124)</f>
        <v>#DIV/0!</v>
      </c>
      <c r="AC130" s="50" t="e">
        <f>$Q121+($L120-$Q121)*EXP(-AC129/$Q124)</f>
        <v>#DIV/0!</v>
      </c>
      <c r="AD130" s="50" t="e">
        <f>$Q121+($L120-$Q121)*EXP(-AD129/$Q124)</f>
        <v>#DIV/0!</v>
      </c>
      <c r="AE130" s="50" t="e">
        <f>$Q121+($L120-$Q121)*EXP(-AE129/$Q124)</f>
        <v>#DIV/0!</v>
      </c>
      <c r="AF130" s="73" t="e">
        <f>$Q121+($L120-$Q121)*EXP(-AF129/$Q124)</f>
        <v>#DIV/0!</v>
      </c>
      <c r="AG130" s="108"/>
      <c r="AH130" s="108"/>
      <c r="AI130" s="108"/>
      <c r="AJ130" s="108"/>
      <c r="AK130" s="108"/>
      <c r="AL130" s="108"/>
      <c r="AM130" s="108"/>
      <c r="AN130" s="20"/>
      <c r="AO130" s="20"/>
      <c r="AP130" s="110"/>
      <c r="AQ130" s="110"/>
      <c r="AR130" s="20"/>
    </row>
    <row r="131" spans="2:44" ht="15">
      <c r="B131" s="87">
        <v>1.16</v>
      </c>
      <c r="C131" s="19">
        <v>1.014118641546491</v>
      </c>
      <c r="D131" s="19">
        <v>0.9802536549055084</v>
      </c>
      <c r="E131" s="19">
        <v>0.9739685766114982</v>
      </c>
      <c r="F131" s="19">
        <v>0.9858655659716521</v>
      </c>
      <c r="G131" s="19">
        <v>0.9826608340485667</v>
      </c>
      <c r="H131" s="19">
        <v>0.9849308487775296</v>
      </c>
      <c r="I131" s="108"/>
      <c r="J131" s="101"/>
      <c r="K131" s="48" t="s">
        <v>47</v>
      </c>
      <c r="L131" s="50" t="e">
        <f>IF(L129=$Q122,$L122,$L122+(1-$L122)*EXP(-L129/$Q124))</f>
        <v>#DIV/0!</v>
      </c>
      <c r="M131" s="50" t="e">
        <f>IF(M129=$Q122,$L122,$L122+(1-$L122)*EXP(-M129/$Q124))</f>
        <v>#DIV/0!</v>
      </c>
      <c r="N131" s="50" t="e">
        <f>IF(N129=$Q122,$L122,$L122+(1-$L122)*EXP(-N129/$Q124))</f>
        <v>#DIV/0!</v>
      </c>
      <c r="O131" s="50" t="e">
        <f>IF(O129=$Q122,$L122,$L122+(1-$L122)*EXP(-O129/$Q124))</f>
        <v>#DIV/0!</v>
      </c>
      <c r="P131" s="50" t="e">
        <f>IF(P129=$Q122,$L122,$L122+(1-$L122)*EXP(-P129/$Q124))</f>
        <v>#DIV/0!</v>
      </c>
      <c r="Q131" s="50" t="e">
        <f>IF(Q129=$Q122,$L122,$L122+(1-$L122)*EXP(-Q129/$Q124))</f>
        <v>#DIV/0!</v>
      </c>
      <c r="R131" s="50" t="e">
        <f>IF(R129=$Q122,$L122,$L122+(1-$L122)*EXP(-R129/$Q124))</f>
        <v>#DIV/0!</v>
      </c>
      <c r="S131" s="50" t="e">
        <f>IF(S129=$Q122,$L122,$L122+(1-$L122)*EXP(-S129/$Q124))</f>
        <v>#DIV/0!</v>
      </c>
      <c r="T131" s="50" t="e">
        <f>IF(T129=$Q122,$L122,$L122+(1-$L122)*EXP(-T129/$Q124))</f>
        <v>#DIV/0!</v>
      </c>
      <c r="U131" s="50" t="e">
        <f>IF(U129=$Q122,$L122,$L122+(1-$L122)*EXP(-U129/$Q124))</f>
        <v>#DIV/0!</v>
      </c>
      <c r="V131" s="50" t="e">
        <f>IF(V129=$Q122,$L122,$L122+(1-$L122)*EXP(-V129/$Q124))</f>
        <v>#DIV/0!</v>
      </c>
      <c r="W131" s="50" t="e">
        <f>IF(W129=$Q122,$L122,$L122+(1-$L122)*EXP(-W129/$Q124))</f>
        <v>#DIV/0!</v>
      </c>
      <c r="X131" s="50" t="e">
        <f>IF(X129=$Q122,$L122,$L122+(1-$L122)*EXP(-X129/$Q124))</f>
        <v>#DIV/0!</v>
      </c>
      <c r="Y131" s="50" t="e">
        <f>IF(Y129=$Q122,$L122,$L122+(1-$L122)*EXP(-Y129/$Q124))</f>
        <v>#DIV/0!</v>
      </c>
      <c r="Z131" s="50" t="e">
        <f>IF(Z129=$Q122,$L122,$L122+(1-$L122)*EXP(-Z129/$Q124))</f>
        <v>#DIV/0!</v>
      </c>
      <c r="AA131" s="50" t="e">
        <f>IF(AA129=$Q122,$L122,$L122+(1-$L122)*EXP(-AA129/$Q124))</f>
        <v>#DIV/0!</v>
      </c>
      <c r="AB131" s="50" t="e">
        <f>IF(AB129=$Q122,$L122,$L122+(1-$L122)*EXP(-AB129/$Q124))</f>
        <v>#DIV/0!</v>
      </c>
      <c r="AC131" s="50" t="e">
        <f>IF(AC129=$Q122,$L122,$L122+(1-$L122)*EXP(-AC129/$Q124))</f>
        <v>#DIV/0!</v>
      </c>
      <c r="AD131" s="50" t="e">
        <f>IF(AD129=$Q122,$L122,$L122+(1-$L122)*EXP(-AD129/$Q124))</f>
        <v>#DIV/0!</v>
      </c>
      <c r="AE131" s="50" t="e">
        <f>IF(AE129=$Q122,$L122,$L122+(1-$L122)*EXP(-AE129/$Q124))</f>
        <v>#DIV/0!</v>
      </c>
      <c r="AF131" s="73" t="e">
        <f>IF(AF129=$Q122,$L122,$L122+(1-$L122)*EXP(-AF129/$Q124))</f>
        <v>#DIV/0!</v>
      </c>
      <c r="AG131" s="108"/>
      <c r="AH131" s="108"/>
      <c r="AI131" s="108"/>
      <c r="AJ131" s="108"/>
      <c r="AK131" s="108"/>
      <c r="AL131" s="108"/>
      <c r="AM131" s="108"/>
      <c r="AN131" s="20"/>
      <c r="AO131" s="20"/>
      <c r="AP131" s="110"/>
      <c r="AQ131" s="110"/>
      <c r="AR131" s="20"/>
    </row>
    <row r="132" spans="2:44" ht="15">
      <c r="B132" s="87">
        <v>1.17</v>
      </c>
      <c r="C132" s="19">
        <v>1.0146856739126964</v>
      </c>
      <c r="D132" s="19">
        <v>0.9787554111967003</v>
      </c>
      <c r="E132" s="19">
        <v>0.9717944066604829</v>
      </c>
      <c r="F132" s="19">
        <v>0.9847026398099423</v>
      </c>
      <c r="G132" s="19">
        <v>0.9812870878030614</v>
      </c>
      <c r="H132" s="19">
        <v>0.9837870091780253</v>
      </c>
      <c r="I132" s="108"/>
      <c r="J132" s="101"/>
      <c r="K132" s="48" t="s">
        <v>48</v>
      </c>
      <c r="L132" s="50" t="e">
        <f>$L122+((1-$L122)*$Q124*(1-EXP(-L129/$Q124)))/L129</f>
        <v>#DIV/0!</v>
      </c>
      <c r="M132" s="50" t="e">
        <f>$L122+((1-$L122)*$Q124*(1-EXP(-M129/$Q124)))/M129</f>
        <v>#DIV/0!</v>
      </c>
      <c r="N132" s="50" t="e">
        <f>$L122+((1-$L122)*$Q124*(1-EXP(-N129/$Q124)))/N129</f>
        <v>#DIV/0!</v>
      </c>
      <c r="O132" s="50" t="e">
        <f>$L122+((1-$L122)*$Q124*(1-EXP(-O129/$Q124)))/O129</f>
        <v>#DIV/0!</v>
      </c>
      <c r="P132" s="50" t="e">
        <f>$L122+((1-$L122)*$Q124*(1-EXP(-P129/$Q124)))/P129</f>
        <v>#DIV/0!</v>
      </c>
      <c r="Q132" s="50" t="e">
        <f>$L122+((1-$L122)*$Q124*(1-EXP(-Q129/$Q124)))/Q129</f>
        <v>#DIV/0!</v>
      </c>
      <c r="R132" s="50" t="e">
        <f>$L122+((1-$L122)*$Q124*(1-EXP(-R129/$Q124)))/R129</f>
        <v>#DIV/0!</v>
      </c>
      <c r="S132" s="50" t="e">
        <f>$L122+((1-$L122)*$Q124*(1-EXP(-S129/$Q124)))/S129</f>
        <v>#DIV/0!</v>
      </c>
      <c r="T132" s="50" t="e">
        <f>$L122+((1-$L122)*$Q124*(1-EXP(-T129/$Q124)))/T129</f>
        <v>#DIV/0!</v>
      </c>
      <c r="U132" s="50" t="e">
        <f>$L122+((1-$L122)*$Q124*(1-EXP(-U129/$Q124)))/U129</f>
        <v>#DIV/0!</v>
      </c>
      <c r="V132" s="50" t="e">
        <f>$L122+((1-$L122)*$Q124*(1-EXP(-V129/$Q124)))/V129</f>
        <v>#DIV/0!</v>
      </c>
      <c r="W132" s="50" t="e">
        <f>$L122+((1-$L122)*$Q124*(1-EXP(-W129/$Q124)))/W129</f>
        <v>#DIV/0!</v>
      </c>
      <c r="X132" s="50" t="e">
        <f>$L122+((1-$L122)*$Q124*(1-EXP(-X129/$Q124)))/X129</f>
        <v>#DIV/0!</v>
      </c>
      <c r="Y132" s="50" t="e">
        <f>$L122+((1-$L122)*$Q124*(1-EXP(-Y129/$Q124)))/Y129</f>
        <v>#DIV/0!</v>
      </c>
      <c r="Z132" s="50" t="e">
        <f>$L122+((1-$L122)*$Q124*(1-EXP(-Z129/$Q124)))/Z129</f>
        <v>#DIV/0!</v>
      </c>
      <c r="AA132" s="50" t="e">
        <f>$L122+((1-$L122)*$Q124*(1-EXP(-AA129/$Q124)))/AA129</f>
        <v>#DIV/0!</v>
      </c>
      <c r="AB132" s="50" t="e">
        <f>$L122+((1-$L122)*$Q124*(1-EXP(-AB129/$Q124)))/AB129</f>
        <v>#DIV/0!</v>
      </c>
      <c r="AC132" s="50" t="e">
        <f>$L122+((1-$L122)*$Q124*(1-EXP(-AC129/$Q124)))/AC129</f>
        <v>#DIV/0!</v>
      </c>
      <c r="AD132" s="50" t="e">
        <f>$L122+((1-$L122)*$Q124*(1-EXP(-AD129/$Q124)))/AD129</f>
        <v>#DIV/0!</v>
      </c>
      <c r="AE132" s="50" t="e">
        <f>$L122+((1-$L122)*$Q124*(1-EXP(-AE129/$Q124)))/AE129</f>
        <v>#DIV/0!</v>
      </c>
      <c r="AF132" s="73" t="e">
        <f>$L122+((1-$L122)*$Q124*(1-EXP(-AF129/$Q124)))/AF129</f>
        <v>#DIV/0!</v>
      </c>
      <c r="AG132" s="108"/>
      <c r="AH132" s="108"/>
      <c r="AI132" s="108"/>
      <c r="AJ132" s="108"/>
      <c r="AK132" s="108"/>
      <c r="AL132" s="108"/>
      <c r="AM132" s="108"/>
      <c r="AN132" s="20"/>
      <c r="AO132" s="20"/>
      <c r="AP132" s="110"/>
      <c r="AQ132" s="110"/>
      <c r="AR132" s="20"/>
    </row>
    <row r="133" spans="2:44" ht="15">
      <c r="B133" s="87">
        <v>1.18</v>
      </c>
      <c r="C133" s="19">
        <v>1.015215602428261</v>
      </c>
      <c r="D133" s="19">
        <v>0.9772260972360799</v>
      </c>
      <c r="E133" s="19">
        <v>0.9695558595342635</v>
      </c>
      <c r="F133" s="19">
        <v>0.9835068284676518</v>
      </c>
      <c r="G133" s="19">
        <v>0.9798792182194925</v>
      </c>
      <c r="H133" s="19">
        <v>0.9826194027963916</v>
      </c>
      <c r="I133" s="108"/>
      <c r="J133" s="101"/>
      <c r="K133" s="48" t="s">
        <v>49</v>
      </c>
      <c r="L133" s="16" t="e">
        <f>L128-L129</f>
        <v>#DIV/0!</v>
      </c>
      <c r="M133" s="51" t="e">
        <f>M128-M129</f>
        <v>#DIV/0!</v>
      </c>
      <c r="N133" s="51" t="e">
        <f>N128-N129</f>
        <v>#DIV/0!</v>
      </c>
      <c r="O133" s="51" t="e">
        <f>O128-O129</f>
        <v>#DIV/0!</v>
      </c>
      <c r="P133" s="51" t="e">
        <f>P128-P129</f>
        <v>#DIV/0!</v>
      </c>
      <c r="Q133" s="51" t="e">
        <f>Q128-Q129</f>
        <v>#DIV/0!</v>
      </c>
      <c r="R133" s="51" t="e">
        <f>R128-R129</f>
        <v>#DIV/0!</v>
      </c>
      <c r="S133" s="51" t="e">
        <f>S128-S129</f>
        <v>#DIV/0!</v>
      </c>
      <c r="T133" s="51" t="e">
        <f>T128-T129</f>
        <v>#DIV/0!</v>
      </c>
      <c r="U133" s="51" t="e">
        <f>U128-U129</f>
        <v>#DIV/0!</v>
      </c>
      <c r="V133" s="51" t="e">
        <f>V128-V129</f>
        <v>#DIV/0!</v>
      </c>
      <c r="W133" s="51" t="e">
        <f>W128-W129</f>
        <v>#DIV/0!</v>
      </c>
      <c r="X133" s="51" t="e">
        <f>X128-X129</f>
        <v>#DIV/0!</v>
      </c>
      <c r="Y133" s="51" t="e">
        <f>Y128-Y129</f>
        <v>#DIV/0!</v>
      </c>
      <c r="Z133" s="51" t="e">
        <f>Z128-Z129</f>
        <v>#DIV/0!</v>
      </c>
      <c r="AA133" s="51" t="e">
        <f>AA128-AA129</f>
        <v>#DIV/0!</v>
      </c>
      <c r="AB133" s="51" t="e">
        <f>AB128-AB129</f>
        <v>#DIV/0!</v>
      </c>
      <c r="AC133" s="51" t="e">
        <f>AC128-AC129</f>
        <v>#DIV/0!</v>
      </c>
      <c r="AD133" s="51" t="e">
        <f>AD128-AD129</f>
        <v>#DIV/0!</v>
      </c>
      <c r="AE133" s="51" t="e">
        <f>AE128-AE129</f>
        <v>#DIV/0!</v>
      </c>
      <c r="AF133" s="103" t="e">
        <f>AF128-AF129</f>
        <v>#DIV/0!</v>
      </c>
      <c r="AG133" s="108"/>
      <c r="AH133" s="108"/>
      <c r="AI133" s="108"/>
      <c r="AJ133" s="108"/>
      <c r="AK133" s="108"/>
      <c r="AL133" s="108"/>
      <c r="AM133" s="108"/>
      <c r="AN133" s="20"/>
      <c r="AO133" s="20"/>
      <c r="AP133" s="110"/>
      <c r="AQ133" s="110"/>
      <c r="AR133" s="20"/>
    </row>
    <row r="134" spans="2:44" ht="15">
      <c r="B134" s="87">
        <v>1.19</v>
      </c>
      <c r="C134" s="19">
        <v>1.015708427093184</v>
      </c>
      <c r="D134" s="19">
        <v>0.9756657130236476</v>
      </c>
      <c r="E134" s="19">
        <v>0.9672529352328401</v>
      </c>
      <c r="F134" s="19">
        <v>0.9822781319447802</v>
      </c>
      <c r="G134" s="19">
        <v>0.97843722529786</v>
      </c>
      <c r="H134" s="19">
        <v>0.9814280296326285</v>
      </c>
      <c r="I134" s="108"/>
      <c r="J134" s="101"/>
      <c r="K134" s="48" t="s">
        <v>50</v>
      </c>
      <c r="L134" s="50" t="e">
        <f>$W118*($L120-L130)/($L120-($L120-$Q121)*$Q123)</f>
        <v>#DIV/0!</v>
      </c>
      <c r="M134" s="50" t="e">
        <f>$W118*($L120-M130)/($L120-($L120-$Q121)*$Q123)</f>
        <v>#DIV/0!</v>
      </c>
      <c r="N134" s="50" t="e">
        <f>$W118*($L120-N130)/($L120-($L120-$Q121)*$Q123)</f>
        <v>#DIV/0!</v>
      </c>
      <c r="O134" s="50" t="e">
        <f>$W118*($L120-O130)/($L120-($L120-$Q121)*$Q123)</f>
        <v>#DIV/0!</v>
      </c>
      <c r="P134" s="50" t="e">
        <f>$W118*($L120-P130)/($L120-($L120-$Q121)*$Q123)</f>
        <v>#DIV/0!</v>
      </c>
      <c r="Q134" s="50" t="e">
        <f>$W118*($L120-Q130)/($L120-($L120-$Q121)*$Q123)</f>
        <v>#DIV/0!</v>
      </c>
      <c r="R134" s="50" t="e">
        <f>$W118*($L120-R130)/($L120-($L120-$Q121)*$Q123)</f>
        <v>#DIV/0!</v>
      </c>
      <c r="S134" s="50" t="e">
        <f>$W118*($L120-S130)/($L120-($L120-$Q121)*$Q123)</f>
        <v>#DIV/0!</v>
      </c>
      <c r="T134" s="50" t="e">
        <f>$W118*($L120-T130)/($L120-($L120-$Q121)*$Q123)</f>
        <v>#DIV/0!</v>
      </c>
      <c r="U134" s="50" t="e">
        <f>$W118*($L120-U130)/($L120-($L120-$Q121)*$Q123)</f>
        <v>#DIV/0!</v>
      </c>
      <c r="V134" s="50" t="e">
        <f>$W118*($L120-V130)/($L120-($L120-$Q121)*$Q123)</f>
        <v>#DIV/0!</v>
      </c>
      <c r="W134" s="50" t="e">
        <f>$W118*($L120-W130)/($L120-($L120-$Q121)*$Q123)</f>
        <v>#DIV/0!</v>
      </c>
      <c r="X134" s="50" t="e">
        <f>$W118*($L120-X130)/($L120-($L120-$Q121)*$Q123)</f>
        <v>#DIV/0!</v>
      </c>
      <c r="Y134" s="50" t="e">
        <f>$W118*($L120-Y130)/($L120-($L120-$Q121)*$Q123)</f>
        <v>#DIV/0!</v>
      </c>
      <c r="Z134" s="50" t="e">
        <f>$W118*($L120-Z130)/($L120-($L120-$Q121)*$Q123)</f>
        <v>#DIV/0!</v>
      </c>
      <c r="AA134" s="50" t="e">
        <f>$W118*($L120-AA130)/($L120-($L120-$Q121)*$Q123)</f>
        <v>#DIV/0!</v>
      </c>
      <c r="AB134" s="50" t="e">
        <f>$W118*($L120-AB130)/($L120-($L120-$Q121)*$Q123)</f>
        <v>#DIV/0!</v>
      </c>
      <c r="AC134" s="50" t="e">
        <f>$W118*($L120-AC130)/($L120-($L120-$Q121)*$Q123)</f>
        <v>#DIV/0!</v>
      </c>
      <c r="AD134" s="50" t="e">
        <f>$W118*($L120-AD130)/($L120-($L120-$Q121)*$Q123)</f>
        <v>#DIV/0!</v>
      </c>
      <c r="AE134" s="50" t="e">
        <f>$W118*($L120-AE130)/($L120-($L120-$Q121)*$Q123)</f>
        <v>#DIV/0!</v>
      </c>
      <c r="AF134" s="73" t="e">
        <f>$W118*($L120-AF130)/($L120-($L120-$Q121)*$Q123)</f>
        <v>#DIV/0!</v>
      </c>
      <c r="AG134" s="108"/>
      <c r="AH134" s="108"/>
      <c r="AI134" s="108"/>
      <c r="AJ134" s="108"/>
      <c r="AK134" s="108"/>
      <c r="AL134" s="108"/>
      <c r="AM134" s="108"/>
      <c r="AN134" s="20"/>
      <c r="AO134" s="20"/>
      <c r="AP134" s="110"/>
      <c r="AQ134" s="110"/>
      <c r="AR134" s="20"/>
    </row>
    <row r="135" spans="2:44" ht="15">
      <c r="B135" s="87">
        <v>1.2</v>
      </c>
      <c r="C135" s="19">
        <v>1.0161641479074661</v>
      </c>
      <c r="D135" s="19">
        <v>0.9740742585594032</v>
      </c>
      <c r="E135" s="19">
        <v>0.9648856337562127</v>
      </c>
      <c r="F135" s="19">
        <v>0.9810165502413278</v>
      </c>
      <c r="G135" s="19">
        <v>0.9769611090381639</v>
      </c>
      <c r="H135" s="19">
        <v>0.980212889686736</v>
      </c>
      <c r="I135" s="110"/>
      <c r="J135" s="101"/>
      <c r="K135" s="48" t="s">
        <v>51</v>
      </c>
      <c r="L135" s="50" t="e">
        <f>(L131+1)/2</f>
        <v>#DIV/0!</v>
      </c>
      <c r="M135" s="50" t="e">
        <f>(M131+1)/2</f>
        <v>#DIV/0!</v>
      </c>
      <c r="N135" s="50" t="e">
        <f>(N131+1)/2</f>
        <v>#DIV/0!</v>
      </c>
      <c r="O135" s="50" t="e">
        <f>(O131+1)/2</f>
        <v>#DIV/0!</v>
      </c>
      <c r="P135" s="50" t="e">
        <f>(P131+1)/2</f>
        <v>#DIV/0!</v>
      </c>
      <c r="Q135" s="50" t="e">
        <f>(Q131+1)/2</f>
        <v>#DIV/0!</v>
      </c>
      <c r="R135" s="50" t="e">
        <f>(R131+1)/2</f>
        <v>#DIV/0!</v>
      </c>
      <c r="S135" s="50" t="e">
        <f>(S131+1)/2</f>
        <v>#DIV/0!</v>
      </c>
      <c r="T135" s="50" t="e">
        <f>(T131+1)/2</f>
        <v>#DIV/0!</v>
      </c>
      <c r="U135" s="50" t="e">
        <f>(U131+1)/2</f>
        <v>#DIV/0!</v>
      </c>
      <c r="V135" s="50" t="e">
        <f>(V131+1)/2</f>
        <v>#DIV/0!</v>
      </c>
      <c r="W135" s="50" t="e">
        <f>(W131+1)/2</f>
        <v>#DIV/0!</v>
      </c>
      <c r="X135" s="50" t="e">
        <f>(X131+1)/2</f>
        <v>#DIV/0!</v>
      </c>
      <c r="Y135" s="50" t="e">
        <f>(Y131+1)/2</f>
        <v>#DIV/0!</v>
      </c>
      <c r="Z135" s="50" t="e">
        <f>(Z131+1)/2</f>
        <v>#DIV/0!</v>
      </c>
      <c r="AA135" s="50" t="e">
        <f>(AA131+1)/2</f>
        <v>#DIV/0!</v>
      </c>
      <c r="AB135" s="50" t="e">
        <f>(AB131+1)/2</f>
        <v>#DIV/0!</v>
      </c>
      <c r="AC135" s="50" t="e">
        <f>(AC131+1)/2</f>
        <v>#DIV/0!</v>
      </c>
      <c r="AD135" s="50" t="e">
        <f>(AD131+1)/2</f>
        <v>#DIV/0!</v>
      </c>
      <c r="AE135" s="50" t="e">
        <f>(AE131+1)/2</f>
        <v>#DIV/0!</v>
      </c>
      <c r="AF135" s="73" t="e">
        <f>(AF131+1)/2</f>
        <v>#DIV/0!</v>
      </c>
      <c r="AG135" s="20"/>
      <c r="AH135" s="20"/>
      <c r="AI135" s="20"/>
      <c r="AJ135" s="20"/>
      <c r="AK135" s="20"/>
      <c r="AL135" s="20"/>
      <c r="AM135" s="20"/>
      <c r="AN135" s="20"/>
      <c r="AO135" s="20"/>
      <c r="AP135" s="110"/>
      <c r="AQ135" s="110"/>
      <c r="AR135" s="20"/>
    </row>
    <row r="136" spans="2:44" ht="15">
      <c r="B136" s="9"/>
      <c r="C136" s="9"/>
      <c r="D136" s="9"/>
      <c r="E136" s="9"/>
      <c r="F136" s="9"/>
      <c r="G136" s="9"/>
      <c r="H136" s="9"/>
      <c r="I136" s="110"/>
      <c r="J136" s="101"/>
      <c r="K136" s="48" t="s">
        <v>52</v>
      </c>
      <c r="L136" s="51" t="e">
        <f>60*$Q119*($L120-$L121+L134/60*$Q120*L127/$Q119)/($Q120*($L119-L127))</f>
        <v>#DIV/0!</v>
      </c>
      <c r="M136" s="51" t="e">
        <f>60*$Q119*($L120-$L121+M134/60*$Q120*M127/$Q119)/($Q120*($L119-M127))</f>
        <v>#DIV/0!</v>
      </c>
      <c r="N136" s="51" t="e">
        <f>60*$Q119*($L120-$L121+N134/60*$Q120*N127/$Q119)/($Q120*($L119-N127))</f>
        <v>#DIV/0!</v>
      </c>
      <c r="O136" s="51" t="e">
        <f>60*$Q119*($L120-$L121+O134/60*$Q120*O127/$Q119)/($Q120*($L119-O127))</f>
        <v>#DIV/0!</v>
      </c>
      <c r="P136" s="51" t="e">
        <f>60*$Q119*($L120-$L121+P134/60*$Q120*P127/$Q119)/($Q120*($L119-P127))</f>
        <v>#DIV/0!</v>
      </c>
      <c r="Q136" s="51" t="e">
        <f>60*$Q119*($L120-$L121+Q134/60*$Q120*Q127/$Q119)/($Q120*($L119-Q127))</f>
        <v>#DIV/0!</v>
      </c>
      <c r="R136" s="51" t="e">
        <f>60*$Q119*($L120-$L121+R134/60*$Q120*R127/$Q119)/($Q120*($L119-R127))</f>
        <v>#DIV/0!</v>
      </c>
      <c r="S136" s="51" t="e">
        <f>60*$Q119*($L120-$L121+S134/60*$Q120*S127/$Q119)/($Q120*($L119-S127))</f>
        <v>#DIV/0!</v>
      </c>
      <c r="T136" s="51" t="e">
        <f>60*$Q119*($L120-$L121+T134/60*$Q120*T127/$Q119)/($Q120*($L119-T127))</f>
        <v>#DIV/0!</v>
      </c>
      <c r="U136" s="51" t="e">
        <f>60*$Q119*($L120-$L121+U134/60*$Q120*U127/$Q119)/($Q120*($L119-U127))</f>
        <v>#DIV/0!</v>
      </c>
      <c r="V136" s="51" t="e">
        <f>60*$Q119*($L120-$L121+V134/60*$Q120*V127/$Q119)/($Q120*($L119-V127))</f>
        <v>#DIV/0!</v>
      </c>
      <c r="W136" s="51" t="e">
        <f>60*$Q119*($L120-$L121+W134/60*$Q120*W127/$Q119)/($Q120*($L119-W127))</f>
        <v>#DIV/0!</v>
      </c>
      <c r="X136" s="51" t="e">
        <f>60*$Q119*($L120-$L121+X134/60*$Q120*X127/$Q119)/($Q120*($L119-X127))</f>
        <v>#DIV/0!</v>
      </c>
      <c r="Y136" s="51" t="e">
        <f>60*$Q119*($L120-$L121+Y134/60*$Q120*Y127/$Q119)/($Q120*($L119-Y127))</f>
        <v>#DIV/0!</v>
      </c>
      <c r="Z136" s="51" t="e">
        <f>60*$Q119*($L120-$L121+Z134/60*$Q120*Z127/$Q119)/($Q120*($L119-Z127))</f>
        <v>#DIV/0!</v>
      </c>
      <c r="AA136" s="51" t="e">
        <f>60*$Q119*($L120-$L121+AA134/60*$Q120*AA127/$Q119)/($Q120*($L119-AA127))</f>
        <v>#DIV/0!</v>
      </c>
      <c r="AB136" s="51" t="e">
        <f>60*$Q119*($L120-$L121+AB134/60*$Q120*AB127/$Q119)/($Q120*($L119-AB127))</f>
        <v>#DIV/0!</v>
      </c>
      <c r="AC136" s="51" t="e">
        <f>60*$Q119*($L120-$L121+AC134/60*$Q120*AC127/$Q119)/($Q120*($L119-AC127))</f>
        <v>#DIV/0!</v>
      </c>
      <c r="AD136" s="51" t="e">
        <f>60*$Q119*($L120-$L121+AD134/60*$Q120*AD127/$Q119)/($Q120*($L119-AD127))</f>
        <v>#DIV/0!</v>
      </c>
      <c r="AE136" s="51" t="e">
        <f>60*$Q119*($L120-$L121+AE134/60*$Q120*AE127/$Q119)/($Q120*($L119-AE127))</f>
        <v>#DIV/0!</v>
      </c>
      <c r="AF136" s="103">
        <v>2000</v>
      </c>
      <c r="AG136" s="20"/>
      <c r="AH136" s="20"/>
      <c r="AI136" s="20"/>
      <c r="AJ136" s="20"/>
      <c r="AK136" s="20"/>
      <c r="AL136" s="20"/>
      <c r="AM136" s="20"/>
      <c r="AN136" s="20"/>
      <c r="AO136" s="20"/>
      <c r="AP136" s="110"/>
      <c r="AQ136" s="110"/>
      <c r="AR136" s="20"/>
    </row>
    <row r="137" spans="2:44" ht="15">
      <c r="B137" s="9"/>
      <c r="C137" s="9"/>
      <c r="D137" s="9"/>
      <c r="E137" s="9"/>
      <c r="F137" s="9"/>
      <c r="G137" s="9"/>
      <c r="H137" s="9"/>
      <c r="I137" s="110"/>
      <c r="J137" s="101"/>
      <c r="K137" s="48" t="s">
        <v>53</v>
      </c>
      <c r="L137" s="16" t="e">
        <f>L129+L133+L134+L136</f>
        <v>#DIV/0!</v>
      </c>
      <c r="M137" s="51" t="e">
        <f>M129+M133+M134+M136</f>
        <v>#DIV/0!</v>
      </c>
      <c r="N137" s="51" t="e">
        <f>N129+N133+N134+N136</f>
        <v>#DIV/0!</v>
      </c>
      <c r="O137" s="51" t="e">
        <f>O129+O133+O134+O136</f>
        <v>#DIV/0!</v>
      </c>
      <c r="P137" s="51" t="e">
        <f>P129+P133+P134+P136</f>
        <v>#DIV/0!</v>
      </c>
      <c r="Q137" s="51" t="e">
        <f>Q129+Q133+Q134+Q136</f>
        <v>#DIV/0!</v>
      </c>
      <c r="R137" s="51" t="e">
        <f>R129+R133+R134+R136</f>
        <v>#DIV/0!</v>
      </c>
      <c r="S137" s="51" t="e">
        <f>S129+S133+S134+S136</f>
        <v>#DIV/0!</v>
      </c>
      <c r="T137" s="51" t="e">
        <f>T129+T133+T134+T136</f>
        <v>#DIV/0!</v>
      </c>
      <c r="U137" s="51" t="e">
        <f>U129+U133+U134+U136</f>
        <v>#DIV/0!</v>
      </c>
      <c r="V137" s="51" t="e">
        <f>V129+V133+V134+V136</f>
        <v>#DIV/0!</v>
      </c>
      <c r="W137" s="51" t="e">
        <f>W129+W133+W134+W136</f>
        <v>#DIV/0!</v>
      </c>
      <c r="X137" s="51" t="e">
        <f>X129+X133+X134+X136</f>
        <v>#DIV/0!</v>
      </c>
      <c r="Y137" s="51" t="e">
        <f>Y129+Y133+Y134+Y136</f>
        <v>#DIV/0!</v>
      </c>
      <c r="Z137" s="51" t="e">
        <f>Z129+Z133+Z134+Z136</f>
        <v>#DIV/0!</v>
      </c>
      <c r="AA137" s="51" t="e">
        <f>AA129+AA133+AA134+AA136</f>
        <v>#DIV/0!</v>
      </c>
      <c r="AB137" s="51" t="e">
        <f>AB129+AB133+AB134+AB136</f>
        <v>#DIV/0!</v>
      </c>
      <c r="AC137" s="51" t="e">
        <f>AC129+AC133+AC134+AC136</f>
        <v>#DIV/0!</v>
      </c>
      <c r="AD137" s="51" t="e">
        <f>AD129+AD133+AD134+AD136</f>
        <v>#DIV/0!</v>
      </c>
      <c r="AE137" s="51" t="e">
        <f>AE129+AE133+AE134+AE136</f>
        <v>#DIV/0!</v>
      </c>
      <c r="AF137" s="103" t="e">
        <f>AF129+AF133+AF134+AF136</f>
        <v>#DIV/0!</v>
      </c>
      <c r="AG137" s="20"/>
      <c r="AH137" s="20"/>
      <c r="AI137" s="20"/>
      <c r="AJ137" s="20"/>
      <c r="AK137" s="20"/>
      <c r="AL137" s="20"/>
      <c r="AM137" s="20"/>
      <c r="AN137" s="20"/>
      <c r="AO137" s="20"/>
      <c r="AP137" s="110"/>
      <c r="AQ137" s="110"/>
      <c r="AR137" s="20"/>
    </row>
    <row r="138" spans="2:44" ht="15">
      <c r="B138" s="9"/>
      <c r="C138" s="9"/>
      <c r="D138" s="9"/>
      <c r="E138" s="9"/>
      <c r="F138" s="9"/>
      <c r="G138" s="9"/>
      <c r="H138" s="9"/>
      <c r="I138" s="110"/>
      <c r="J138" s="101"/>
      <c r="K138" s="53" t="s">
        <v>54</v>
      </c>
      <c r="L138" s="143">
        <f>(VLOOKUP(L126,'background calcs'!$B$20:$H$135,IF($L124&gt;=75,7,IF($L124&gt;=30,6,IF($L124&gt;=15,5,IF($L124&gt;=10,4,IF($L124&gt;=1.5,3,2)))))))*$L123</f>
        <v>0</v>
      </c>
      <c r="M138" s="143">
        <f>(VLOOKUP(M126,'background calcs'!$B$20:$H$135,IF($L124&gt;=75,7,IF($L124&gt;=30,6,IF($L124&gt;=15,5,IF($L124&gt;=10,4,IF($L124&gt;=1.5,3,2)))))))*$L123</f>
        <v>0</v>
      </c>
      <c r="N138" s="143">
        <f>(VLOOKUP(N126,'background calcs'!$B$20:$H$135,IF($L124&gt;=75,7,IF($L124&gt;=30,6,IF($L124&gt;=15,5,IF($L124&gt;=10,4,IF($L124&gt;=1.5,3,2)))))))*$L123</f>
        <v>0</v>
      </c>
      <c r="O138" s="143">
        <f>(VLOOKUP(O126,'background calcs'!$B$20:$H$135,IF($L124&gt;=75,7,IF($L124&gt;=30,6,IF($L124&gt;=15,5,IF($L124&gt;=10,4,IF($L124&gt;=1.5,3,2)))))))*$L123</f>
        <v>0</v>
      </c>
      <c r="P138" s="143">
        <f>(VLOOKUP(P126,'background calcs'!$B$20:$H$135,IF($L124&gt;=75,7,IF($L124&gt;=30,6,IF($L124&gt;=15,5,IF($L124&gt;=10,4,IF($L124&gt;=1.5,3,2)))))))*$L123</f>
        <v>0</v>
      </c>
      <c r="Q138" s="143">
        <f>(VLOOKUP(Q126,'background calcs'!$B$20:$H$135,IF($L124&gt;=75,7,IF($L124&gt;=30,6,IF($L124&gt;=15,5,IF($L124&gt;=10,4,IF($L124&gt;=1.5,3,2)))))))*$L123</f>
        <v>0</v>
      </c>
      <c r="R138" s="143">
        <f>(VLOOKUP(R126,'background calcs'!$B$20:$H$135,IF($L124&gt;=75,7,IF($L124&gt;=30,6,IF($L124&gt;=15,5,IF($L124&gt;=10,4,IF($L124&gt;=1.5,3,2)))))))*$L123</f>
        <v>0</v>
      </c>
      <c r="S138" s="143">
        <f>(VLOOKUP(S126,'background calcs'!$B$20:$H$135,IF($L124&gt;=75,7,IF($L124&gt;=30,6,IF($L124&gt;=15,5,IF($L124&gt;=10,4,IF($L124&gt;=1.5,3,2)))))))*$L123</f>
        <v>0</v>
      </c>
      <c r="T138" s="143">
        <f>(VLOOKUP(T126,'background calcs'!$B$20:$H$135,IF($L124&gt;=75,7,IF($L124&gt;=30,6,IF($L124&gt;=15,5,IF($L124&gt;=10,4,IF($L124&gt;=1.5,3,2)))))))*$L123</f>
        <v>0</v>
      </c>
      <c r="U138" s="143">
        <f>(VLOOKUP(U126,'background calcs'!$B$20:$H$135,IF($L124&gt;=75,7,IF($L124&gt;=30,6,IF($L124&gt;=15,5,IF($L124&gt;=10,4,IF($L124&gt;=1.5,3,2)))))))*$L123</f>
        <v>0</v>
      </c>
      <c r="V138" s="143">
        <f>(VLOOKUP(V126,'background calcs'!$B$20:$H$135,IF($L124&gt;=75,7,IF($L124&gt;=30,6,IF($L124&gt;=15,5,IF($L124&gt;=10,4,IF($L124&gt;=1.5,3,2)))))))*$L123</f>
        <v>0</v>
      </c>
      <c r="W138" s="143">
        <f>(VLOOKUP(W126,'background calcs'!$B$20:$H$135,IF($L124&gt;=75,7,IF($L124&gt;=30,6,IF($L124&gt;=15,5,IF($L124&gt;=10,4,IF($L124&gt;=1.5,3,2)))))))*$L123</f>
        <v>0</v>
      </c>
      <c r="X138" s="143">
        <f>(VLOOKUP(X126,'background calcs'!$B$20:$H$135,IF($L124&gt;=75,7,IF($L124&gt;=30,6,IF($L124&gt;=15,5,IF($L124&gt;=10,4,IF($L124&gt;=1.5,3,2)))))))*$L123</f>
        <v>0</v>
      </c>
      <c r="Y138" s="143">
        <f>(VLOOKUP(Y126,'background calcs'!$B$20:$H$135,IF($L124&gt;=75,7,IF($L124&gt;=30,6,IF($L124&gt;=15,5,IF($L124&gt;=10,4,IF($L124&gt;=1.5,3,2)))))))*$L123</f>
        <v>0</v>
      </c>
      <c r="Z138" s="143">
        <f>(VLOOKUP(Z126,'background calcs'!$B$20:$H$135,IF($L124&gt;=75,7,IF($L124&gt;=30,6,IF($L124&gt;=15,5,IF($L124&gt;=10,4,IF($L124&gt;=1.5,3,2)))))))*$L123</f>
        <v>0</v>
      </c>
      <c r="AA138" s="143">
        <f>(VLOOKUP(AA126,'background calcs'!$B$20:$H$135,IF($L124&gt;=75,7,IF($L124&gt;=30,6,IF($L124&gt;=15,5,IF($L124&gt;=10,4,IF($L124&gt;=1.5,3,2)))))))*$L123</f>
        <v>0</v>
      </c>
      <c r="AB138" s="143">
        <f>(VLOOKUP(AB126,'background calcs'!$B$20:$H$135,IF($L124&gt;=75,7,IF($L124&gt;=30,6,IF($L124&gt;=15,5,IF($L124&gt;=10,4,IF($L124&gt;=1.5,3,2)))))))*$L123</f>
        <v>0</v>
      </c>
      <c r="AC138" s="58">
        <f>(VLOOKUP(AC126,'background calcs'!$B$20:$H$135,IF($L124&gt;=75,7,IF($L124&gt;=30,6,IF($L124&gt;=15,5,IF($L124&gt;=10,4,IF($L124&gt;=1.5,3,2)))))))*$L123</f>
        <v>0</v>
      </c>
      <c r="AD138" s="58">
        <f>(VLOOKUP(AD126,'background calcs'!$B$20:$H$135,IF($L124&gt;=75,7,IF($L124&gt;=30,6,IF($L124&gt;=15,5,IF($L124&gt;=10,4,IF($L124&gt;=1.5,3,2)))))))*$L123</f>
        <v>0</v>
      </c>
      <c r="AE138" s="58">
        <f>(VLOOKUP(AE126,'background calcs'!$B$20:$H$135,IF($L124&gt;=75,7,IF($L124&gt;=30,6,IF($L124&gt;=15,5,IF($L124&gt;=10,4,IF($L124&gt;=1.5,3,2)))))))*$L123</f>
        <v>0</v>
      </c>
      <c r="AF138" s="74">
        <f>(VLOOKUP(AF126,'background calcs'!$B$20:$H$135,IF($L124&gt;=75,7,IF($L124&gt;=30,6,IF($L124&gt;=15,5,IF($L124&gt;=10,4,IF($L124&gt;=1.5,3,2)))))))*$L123</f>
        <v>0</v>
      </c>
      <c r="AG138" s="20"/>
      <c r="AH138" s="20"/>
      <c r="AI138" s="20"/>
      <c r="AJ138" s="20"/>
      <c r="AK138" s="20"/>
      <c r="AL138" s="20"/>
      <c r="AM138" s="20"/>
      <c r="AN138" s="20"/>
      <c r="AO138" s="20"/>
      <c r="AP138" s="110"/>
      <c r="AQ138" s="110"/>
      <c r="AR138" s="20"/>
    </row>
    <row r="139" spans="2:44" ht="15">
      <c r="B139" s="9"/>
      <c r="C139" s="9"/>
      <c r="D139" s="9"/>
      <c r="E139" s="9"/>
      <c r="F139" s="9"/>
      <c r="G139" s="9"/>
      <c r="H139" s="9"/>
      <c r="I139" s="110"/>
      <c r="J139" s="70" t="s">
        <v>137</v>
      </c>
      <c r="K139" s="57" t="s">
        <v>126</v>
      </c>
      <c r="L139" s="13">
        <v>0.3</v>
      </c>
      <c r="M139" s="13">
        <v>0.333</v>
      </c>
      <c r="N139" s="13">
        <v>0.383</v>
      </c>
      <c r="O139" s="13">
        <v>0.45225</v>
      </c>
      <c r="P139" s="13">
        <v>0.5215</v>
      </c>
      <c r="Q139" s="13">
        <v>0.5822499999999999</v>
      </c>
      <c r="R139" s="13">
        <v>0.643</v>
      </c>
      <c r="S139" s="13">
        <v>0.6945</v>
      </c>
      <c r="T139" s="13">
        <v>0.746</v>
      </c>
      <c r="U139" s="13">
        <v>0.78</v>
      </c>
      <c r="V139" s="13">
        <v>0.8</v>
      </c>
      <c r="W139" s="13">
        <v>0.82</v>
      </c>
      <c r="X139" s="13">
        <v>0.84</v>
      </c>
      <c r="Y139" s="13">
        <v>0.86</v>
      </c>
      <c r="Z139" s="13">
        <v>0.88</v>
      </c>
      <c r="AA139" s="13">
        <v>0.9</v>
      </c>
      <c r="AB139" s="13">
        <v>0.92</v>
      </c>
      <c r="AC139" s="13">
        <v>0.94</v>
      </c>
      <c r="AD139" s="13">
        <v>0.96</v>
      </c>
      <c r="AE139" s="13">
        <v>0.98</v>
      </c>
      <c r="AF139" s="75">
        <v>1</v>
      </c>
      <c r="AG139" s="20"/>
      <c r="AH139" s="20"/>
      <c r="AI139" s="20"/>
      <c r="AJ139" s="20"/>
      <c r="AK139" s="20"/>
      <c r="AL139" s="20"/>
      <c r="AM139" s="20"/>
      <c r="AN139" s="20"/>
      <c r="AO139" s="20"/>
      <c r="AP139" s="110"/>
      <c r="AQ139" s="110"/>
      <c r="AR139" s="20"/>
    </row>
    <row r="140" spans="2:44" ht="15">
      <c r="B140" s="9"/>
      <c r="C140" s="9"/>
      <c r="D140" s="9"/>
      <c r="E140" s="9"/>
      <c r="F140" s="9"/>
      <c r="G140" s="9"/>
      <c r="H140" s="9"/>
      <c r="I140" s="110"/>
      <c r="J140" s="70" t="s">
        <v>133</v>
      </c>
      <c r="K140" s="54" t="s">
        <v>55</v>
      </c>
      <c r="L140" s="14">
        <f>(1-$W122)*L126+$W122</f>
        <v>0.7000029999999999</v>
      </c>
      <c r="M140" s="14">
        <f>(1-$W122)*M126+$W122</f>
        <v>0.715</v>
      </c>
      <c r="N140" s="14">
        <f>(1-$W122)*N126+$W122</f>
        <v>0.73</v>
      </c>
      <c r="O140" s="14">
        <f>(1-$W122)*O126+$W122</f>
        <v>0.745</v>
      </c>
      <c r="P140" s="14">
        <f>(1-$W122)*P126+$W122</f>
        <v>0.76</v>
      </c>
      <c r="Q140" s="14">
        <f>(1-$W122)*Q126+$W122</f>
        <v>0.7749999999999999</v>
      </c>
      <c r="R140" s="14">
        <f>(1-$W122)*R126+$W122</f>
        <v>0.7899999999999999</v>
      </c>
      <c r="S140" s="14">
        <f>(1-$W122)*S126+$W122</f>
        <v>0.8049999999999999</v>
      </c>
      <c r="T140" s="14">
        <f>(1-$W122)*T126+$W122</f>
        <v>0.82</v>
      </c>
      <c r="U140" s="14">
        <f>(1-$W122)*U126+$W122</f>
        <v>0.835</v>
      </c>
      <c r="V140" s="14">
        <f>(1-$W122)*V126+$W122</f>
        <v>0.85</v>
      </c>
      <c r="W140" s="14">
        <f>(1-$W122)*W126+$W122</f>
        <v>0.865</v>
      </c>
      <c r="X140" s="14">
        <f>(1-$W122)*X126+$W122</f>
        <v>0.88</v>
      </c>
      <c r="Y140" s="14">
        <f>(1-$W122)*Y126+$W122</f>
        <v>0.895</v>
      </c>
      <c r="Z140" s="14">
        <f>(1-$W122)*Z126+$W122</f>
        <v>0.9099999999999999</v>
      </c>
      <c r="AA140" s="14">
        <f>(1-$W122)*AA126+$W122</f>
        <v>0.925</v>
      </c>
      <c r="AB140" s="14">
        <f>(1-$W122)*AB126+$W122</f>
        <v>0.94</v>
      </c>
      <c r="AC140" s="14">
        <f>(1-$W122)*AC126+$W122</f>
        <v>0.955</v>
      </c>
      <c r="AD140" s="14">
        <f>(1-$W122)*AD126+$W122</f>
        <v>0.97</v>
      </c>
      <c r="AE140" s="14">
        <f>(1-$W122)*AE126+$W122</f>
        <v>0.985</v>
      </c>
      <c r="AF140" s="71">
        <f>(1-$W122)*AF126+$W122</f>
        <v>1</v>
      </c>
      <c r="AG140" s="20"/>
      <c r="AH140" s="20"/>
      <c r="AI140" s="20"/>
      <c r="AJ140" s="20"/>
      <c r="AK140" s="20"/>
      <c r="AL140" s="20"/>
      <c r="AM140" s="20"/>
      <c r="AN140" s="20"/>
      <c r="AO140" s="20"/>
      <c r="AP140" s="110"/>
      <c r="AQ140" s="110"/>
      <c r="AR140" s="20"/>
    </row>
    <row r="141" spans="2:44" ht="15">
      <c r="B141" s="9"/>
      <c r="C141" s="9"/>
      <c r="D141" s="9"/>
      <c r="E141" s="9"/>
      <c r="F141" s="9"/>
      <c r="G141" s="9"/>
      <c r="H141" s="9"/>
      <c r="I141" s="110"/>
      <c r="J141" s="70" t="s">
        <v>140</v>
      </c>
      <c r="K141" s="53" t="s">
        <v>148</v>
      </c>
      <c r="L141" s="14">
        <f>L122</f>
        <v>0</v>
      </c>
      <c r="M141" s="14" t="e">
        <f>M142-(($W142-$W141)*M126*2)</f>
        <v>#DIV/0!</v>
      </c>
      <c r="N141" s="14" t="e">
        <f>N142-(($W142-$W141)*N126*2)</f>
        <v>#DIV/0!</v>
      </c>
      <c r="O141" s="14" t="e">
        <f>O142-(($W142-$W141)*O126*2)</f>
        <v>#DIV/0!</v>
      </c>
      <c r="P141" s="14" t="e">
        <f>P142-(($W142-$W141)*P126*2)</f>
        <v>#DIV/0!</v>
      </c>
      <c r="Q141" s="14" t="e">
        <f>Q142-(($W142-$W141)*Q126*2)</f>
        <v>#DIV/0!</v>
      </c>
      <c r="R141" s="14" t="e">
        <f>R142-(($W142-$W141)*R126*2)</f>
        <v>#DIV/0!</v>
      </c>
      <c r="S141" s="14" t="e">
        <f>S142-(($W142-$W141)*S126*2)</f>
        <v>#DIV/0!</v>
      </c>
      <c r="T141" s="14" t="e">
        <f>T142-(($W142-$W141)*T126*2)</f>
        <v>#DIV/0!</v>
      </c>
      <c r="U141" s="14" t="e">
        <f>U142-(($W142-$W141)*U126*2)</f>
        <v>#DIV/0!</v>
      </c>
      <c r="V141" s="14" t="e">
        <f>V142-(($W142-$W141)*V126*2)</f>
        <v>#DIV/0!</v>
      </c>
      <c r="W141" s="14">
        <f>W140</f>
        <v>0.865</v>
      </c>
      <c r="X141" s="14">
        <f>X140</f>
        <v>0.88</v>
      </c>
      <c r="Y141" s="14">
        <f>Y140</f>
        <v>0.895</v>
      </c>
      <c r="Z141" s="14">
        <f>Z140</f>
        <v>0.9099999999999999</v>
      </c>
      <c r="AA141" s="14">
        <f>AA140</f>
        <v>0.925</v>
      </c>
      <c r="AB141" s="14">
        <f>AB140</f>
        <v>0.94</v>
      </c>
      <c r="AC141" s="14">
        <f>AC140</f>
        <v>0.955</v>
      </c>
      <c r="AD141" s="14">
        <f>AD140</f>
        <v>0.97</v>
      </c>
      <c r="AE141" s="14">
        <f>AE140</f>
        <v>0.985</v>
      </c>
      <c r="AF141" s="71">
        <f>AF140</f>
        <v>1</v>
      </c>
      <c r="AG141" s="20"/>
      <c r="AH141" s="20"/>
      <c r="AI141" s="20"/>
      <c r="AJ141" s="20"/>
      <c r="AK141" s="20"/>
      <c r="AL141" s="20"/>
      <c r="AM141" s="20"/>
      <c r="AN141" s="20"/>
      <c r="AO141" s="20"/>
      <c r="AP141" s="110"/>
      <c r="AQ141" s="110"/>
      <c r="AR141" s="20"/>
    </row>
    <row r="142" spans="2:44" ht="15">
      <c r="B142" s="9"/>
      <c r="C142" s="9"/>
      <c r="D142" s="9"/>
      <c r="E142" s="9"/>
      <c r="F142" s="9"/>
      <c r="G142" s="9"/>
      <c r="H142" s="9"/>
      <c r="I142" s="110"/>
      <c r="J142" s="70" t="s">
        <v>131</v>
      </c>
      <c r="K142" s="53" t="s">
        <v>139</v>
      </c>
      <c r="L142" s="14" t="e">
        <f>(L129*L132+L133*$L122+L134*L135+L136*$W119)/L137</f>
        <v>#DIV/0!</v>
      </c>
      <c r="M142" s="14" t="e">
        <f>(M129*M132+M133*$L122+M134*M135+M136*$W119)/M137</f>
        <v>#DIV/0!</v>
      </c>
      <c r="N142" s="14" t="e">
        <f>(N129*N132+N133*$L122+N134*N135+N136*$W119)/N137</f>
        <v>#DIV/0!</v>
      </c>
      <c r="O142" s="14" t="e">
        <f>(O129*O132+O133*$L122+O134*O135+O136*$W119)/O137</f>
        <v>#DIV/0!</v>
      </c>
      <c r="P142" s="14" t="e">
        <f>(P129*P132+P133*$L122+P134*P135+P136*$W119)/P137</f>
        <v>#DIV/0!</v>
      </c>
      <c r="Q142" s="14" t="e">
        <f>(Q129*Q132+Q133*$L122+Q134*Q135+Q136*$W119)/Q137</f>
        <v>#DIV/0!</v>
      </c>
      <c r="R142" s="14" t="e">
        <f>(R129*R132+R133*$L122+R134*R135+R136*$W119)/R137</f>
        <v>#DIV/0!</v>
      </c>
      <c r="S142" s="14" t="e">
        <f>(S129*S132+S133*$L122+S134*S135+S136*$W119)/S137</f>
        <v>#DIV/0!</v>
      </c>
      <c r="T142" s="14" t="e">
        <f>(T129*T132+T133*$L122+T134*T135+T136*$W119)/T137</f>
        <v>#DIV/0!</v>
      </c>
      <c r="U142" s="14" t="e">
        <f>(U129*U132+U133*$L122+U134*U135+U136*$W119)/U137</f>
        <v>#DIV/0!</v>
      </c>
      <c r="V142" s="14" t="e">
        <f>(V129*V132+V133*$L122+V134*V135+V136*$W119)/V137</f>
        <v>#DIV/0!</v>
      </c>
      <c r="W142" s="14" t="e">
        <f>(W129*W132+W133*$L122+W134*W135+W136*$W119)/W137</f>
        <v>#DIV/0!</v>
      </c>
      <c r="X142" s="14" t="e">
        <f>(X129*X132+X133*$L122+X134*X135+X136*$W119)/X137</f>
        <v>#DIV/0!</v>
      </c>
      <c r="Y142" s="14" t="e">
        <f>(Y129*Y132+Y133*$L122+Y134*Y135+Y136*$W119)/Y137</f>
        <v>#DIV/0!</v>
      </c>
      <c r="Z142" s="14" t="e">
        <f>(Z129*Z132+Z133*$L122+Z134*Z135+Z136*$W119)/Z137</f>
        <v>#DIV/0!</v>
      </c>
      <c r="AA142" s="14" t="e">
        <f>(AA129*AA132+AA133*$L122+AA134*AA135+AA136*$W119)/AA137</f>
        <v>#DIV/0!</v>
      </c>
      <c r="AB142" s="14" t="e">
        <f>(AB129*AB132+AB133*$L122+AB134*AB135+AB136*$W119)/AB137</f>
        <v>#DIV/0!</v>
      </c>
      <c r="AC142" s="14" t="e">
        <f>(AC129*AC132+AC133*$L122+AC134*AC135+AC136*$W119)/AC137</f>
        <v>#DIV/0!</v>
      </c>
      <c r="AD142" s="14" t="e">
        <f>(AD129*AD132+AD133*$L122+AD134*AD135+AD136*$W119)/AD137</f>
        <v>#DIV/0!</v>
      </c>
      <c r="AE142" s="14" t="e">
        <f>(AE129*AE132+AE133*$L122+AE134*AE135+AE136*$W119)/AE137</f>
        <v>#DIV/0!</v>
      </c>
      <c r="AF142" s="71">
        <v>1</v>
      </c>
      <c r="AG142" s="20"/>
      <c r="AH142" s="20"/>
      <c r="AI142" s="20"/>
      <c r="AJ142" s="20"/>
      <c r="AK142" s="20"/>
      <c r="AL142" s="20"/>
      <c r="AM142" s="20"/>
      <c r="AN142" s="20"/>
      <c r="AO142" s="20"/>
      <c r="AP142" s="110"/>
      <c r="AQ142" s="110"/>
      <c r="AR142" s="20"/>
    </row>
    <row r="143" spans="2:44" ht="15">
      <c r="B143" s="9"/>
      <c r="C143" s="9"/>
      <c r="D143" s="9"/>
      <c r="E143" s="9"/>
      <c r="F143" s="9"/>
      <c r="G143" s="9"/>
      <c r="H143" s="9"/>
      <c r="I143" s="110"/>
      <c r="J143" s="70" t="s">
        <v>135</v>
      </c>
      <c r="K143" s="53" t="s">
        <v>99</v>
      </c>
      <c r="L143" s="13">
        <f>L122</f>
        <v>0</v>
      </c>
      <c r="M143" s="13" t="e">
        <f>MIN(M142,+N143-(N142-M142)*(1-(1/7)/5%*M126))</f>
        <v>#DIV/0!</v>
      </c>
      <c r="N143" s="13" t="e">
        <f>MIN(N142,+O143-(O142-N142)*(1-(1/7)/5%*N126))</f>
        <v>#DIV/0!</v>
      </c>
      <c r="O143" s="13" t="e">
        <f>MIN(O142,+P143-(P142-O142)*(1-(1/7)/5%*O126))</f>
        <v>#DIV/0!</v>
      </c>
      <c r="P143" s="13" t="e">
        <f>MIN(P142,+Q143-(Q142-P142)*(1-(1/7)/5%*P126))</f>
        <v>#DIV/0!</v>
      </c>
      <c r="Q143" s="13" t="e">
        <f>MIN(Q142,+R143-(R142-Q142)*(1-(1/7)/5%*Q126))</f>
        <v>#DIV/0!</v>
      </c>
      <c r="R143" s="13" t="e">
        <f>MIN(R142,+S143-(S142-R142)*(1-(1/7)/5%*R126))</f>
        <v>#DIV/0!</v>
      </c>
      <c r="S143" s="13" t="e">
        <f>MIN(S142,+T143-(T142-S142)*(1-(1/7)/5%*S126))</f>
        <v>#DIV/0!</v>
      </c>
      <c r="T143" s="148">
        <f>U143-(U140-T140)</f>
        <v>0.595</v>
      </c>
      <c r="U143" s="13">
        <f>V143-(V140-U140)</f>
        <v>0.61</v>
      </c>
      <c r="V143" s="13">
        <f>W143-(W140-V140)</f>
        <v>0.625</v>
      </c>
      <c r="W143" s="13">
        <v>0.64</v>
      </c>
      <c r="X143" s="13">
        <f>Y143-($AF143-$W143)/9</f>
        <v>0.6799999999999997</v>
      </c>
      <c r="Y143" s="13">
        <f>Z143-($AF143-$W143)/9</f>
        <v>0.7199999999999998</v>
      </c>
      <c r="Z143" s="13">
        <f>AA143-($AF143-$W143)/9</f>
        <v>0.7599999999999998</v>
      </c>
      <c r="AA143" s="13">
        <f>AB143-($AF143-$W143)/9</f>
        <v>0.7999999999999998</v>
      </c>
      <c r="AB143" s="13">
        <f>AC143-($AF143-$W143)/9</f>
        <v>0.8399999999999999</v>
      </c>
      <c r="AC143" s="13">
        <f>AD143-($AF143-$W143)/9</f>
        <v>0.8799999999999999</v>
      </c>
      <c r="AD143" s="13">
        <f>AE143-($AF143-$W143)/9</f>
        <v>0.9199999999999999</v>
      </c>
      <c r="AE143" s="13">
        <f>AF143-($AF143-$W143)/9</f>
        <v>0.96</v>
      </c>
      <c r="AF143" s="75">
        <v>1</v>
      </c>
      <c r="AG143" s="20"/>
      <c r="AH143" s="20"/>
      <c r="AI143" s="20"/>
      <c r="AJ143" s="20"/>
      <c r="AK143" s="20"/>
      <c r="AL143" s="20"/>
      <c r="AM143" s="20"/>
      <c r="AN143" s="20"/>
      <c r="AO143" s="20"/>
      <c r="AP143" s="110"/>
      <c r="AQ143" s="110"/>
      <c r="AR143" s="20"/>
    </row>
    <row r="144" spans="2:44" ht="15">
      <c r="B144" s="9"/>
      <c r="C144" s="9"/>
      <c r="D144" s="9"/>
      <c r="E144" s="9"/>
      <c r="F144" s="9"/>
      <c r="G144" s="9"/>
      <c r="H144" s="9"/>
      <c r="I144" s="110"/>
      <c r="J144" s="70" t="s">
        <v>141</v>
      </c>
      <c r="K144" s="53" t="s">
        <v>149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75"/>
      <c r="AG144" s="20"/>
      <c r="AH144" s="20"/>
      <c r="AI144" s="20"/>
      <c r="AJ144" s="20"/>
      <c r="AK144" s="20"/>
      <c r="AL144" s="20"/>
      <c r="AM144" s="20"/>
      <c r="AN144" s="20"/>
      <c r="AO144" s="20"/>
      <c r="AP144" s="110"/>
      <c r="AQ144" s="110"/>
      <c r="AR144" s="20"/>
    </row>
    <row r="145" spans="2:44" ht="15">
      <c r="B145" s="9"/>
      <c r="C145" s="9"/>
      <c r="D145" s="9"/>
      <c r="E145" s="9"/>
      <c r="F145" s="9"/>
      <c r="G145" s="9"/>
      <c r="H145" s="9"/>
      <c r="I145" s="110"/>
      <c r="J145" s="70" t="s">
        <v>145</v>
      </c>
      <c r="K145" s="53" t="s">
        <v>150</v>
      </c>
      <c r="L145" s="87">
        <f>L122</f>
        <v>0</v>
      </c>
      <c r="M145" s="13">
        <f>L145+($AF145-$L145)/20</f>
        <v>0.05</v>
      </c>
      <c r="N145" s="13">
        <f>M145+($AF145-$L145)/20</f>
        <v>0.1</v>
      </c>
      <c r="O145" s="13">
        <f>N145+($AF145-$L145)/20</f>
        <v>0.15000000000000002</v>
      </c>
      <c r="P145" s="13">
        <f>O145+($AF145-$L145)/20</f>
        <v>0.2</v>
      </c>
      <c r="Q145" s="13">
        <f>P145+($AF145-$L145)/20</f>
        <v>0.25</v>
      </c>
      <c r="R145" s="13">
        <f>Q145+($AF145-$L145)/20</f>
        <v>0.3</v>
      </c>
      <c r="S145" s="13">
        <f>R145+($AF145-$L145)/20</f>
        <v>0.35</v>
      </c>
      <c r="T145" s="13">
        <f>S145+($AF145-$L145)/20</f>
        <v>0.39999999999999997</v>
      </c>
      <c r="U145" s="13">
        <f>T145+($AF145-$L145)/20</f>
        <v>0.44999999999999996</v>
      </c>
      <c r="V145" s="13">
        <f>U145+($AF145-$L145)/20</f>
        <v>0.49999999999999994</v>
      </c>
      <c r="W145" s="13">
        <f>V145+($AF145-$L145)/20</f>
        <v>0.5499999999999999</v>
      </c>
      <c r="X145" s="13">
        <f>W145+($AF145-$L145)/20</f>
        <v>0.6</v>
      </c>
      <c r="Y145" s="13">
        <f>X145+($AF145-$L145)/20</f>
        <v>0.65</v>
      </c>
      <c r="Z145" s="13">
        <f>Y145+($AF145-$L145)/20</f>
        <v>0.7000000000000001</v>
      </c>
      <c r="AA145" s="13">
        <f>Z145+($AF145-$L145)/20</f>
        <v>0.7500000000000001</v>
      </c>
      <c r="AB145" s="13">
        <f>AA145+($AF145-$L145)/20</f>
        <v>0.8000000000000002</v>
      </c>
      <c r="AC145" s="13">
        <f>AB145+($AF145-$L145)/20</f>
        <v>0.8500000000000002</v>
      </c>
      <c r="AD145" s="13">
        <f>AC145+($AF145-$L145)/20</f>
        <v>0.9000000000000002</v>
      </c>
      <c r="AE145" s="13">
        <f>AD145+($AF145-$L145)/20</f>
        <v>0.9500000000000003</v>
      </c>
      <c r="AF145" s="75">
        <v>1</v>
      </c>
      <c r="AG145" s="20"/>
      <c r="AH145" s="20"/>
      <c r="AI145" s="20"/>
      <c r="AJ145" s="20"/>
      <c r="AK145" s="20"/>
      <c r="AL145" s="20"/>
      <c r="AM145" s="20"/>
      <c r="AN145" s="20"/>
      <c r="AO145" s="20"/>
      <c r="AP145" s="110"/>
      <c r="AQ145" s="110"/>
      <c r="AR145" s="20"/>
    </row>
    <row r="146" spans="2:44" ht="15">
      <c r="B146" s="9"/>
      <c r="C146" s="9"/>
      <c r="D146" s="9"/>
      <c r="E146" s="9"/>
      <c r="F146" s="9"/>
      <c r="G146" s="9"/>
      <c r="H146" s="9"/>
      <c r="I146" s="110"/>
      <c r="J146" s="70" t="s">
        <v>146</v>
      </c>
      <c r="K146" s="53" t="s">
        <v>0</v>
      </c>
      <c r="L146" s="13">
        <v>0</v>
      </c>
      <c r="M146" s="14">
        <v>0.05</v>
      </c>
      <c r="N146" s="14">
        <v>0.1</v>
      </c>
      <c r="O146" s="14">
        <v>0.15</v>
      </c>
      <c r="P146" s="14">
        <v>0.2</v>
      </c>
      <c r="Q146" s="14">
        <v>0.25</v>
      </c>
      <c r="R146" s="14">
        <v>0.3</v>
      </c>
      <c r="S146" s="14">
        <v>0.35</v>
      </c>
      <c r="T146" s="14">
        <v>0.4</v>
      </c>
      <c r="U146" s="14">
        <v>0.45</v>
      </c>
      <c r="V146" s="14">
        <v>0.5</v>
      </c>
      <c r="W146" s="14">
        <v>0.55</v>
      </c>
      <c r="X146" s="14">
        <v>0.6</v>
      </c>
      <c r="Y146" s="14">
        <v>0.65</v>
      </c>
      <c r="Z146" s="14">
        <v>0.7</v>
      </c>
      <c r="AA146" s="14">
        <v>0.75</v>
      </c>
      <c r="AB146" s="14">
        <v>0.8</v>
      </c>
      <c r="AC146" s="14">
        <v>0.85</v>
      </c>
      <c r="AD146" s="14">
        <v>0.9</v>
      </c>
      <c r="AE146" s="14">
        <v>0.95</v>
      </c>
      <c r="AF146" s="71">
        <v>1</v>
      </c>
      <c r="AG146" s="20"/>
      <c r="AH146" s="20"/>
      <c r="AI146" s="20"/>
      <c r="AJ146" s="20"/>
      <c r="AK146" s="20"/>
      <c r="AL146" s="20"/>
      <c r="AM146" s="20"/>
      <c r="AN146" s="20"/>
      <c r="AO146" s="20"/>
      <c r="AP146" s="110"/>
      <c r="AQ146" s="110"/>
      <c r="AR146" s="20"/>
    </row>
    <row r="147" spans="2:44" ht="15">
      <c r="B147" s="9"/>
      <c r="C147" s="9"/>
      <c r="D147" s="9"/>
      <c r="E147" s="9"/>
      <c r="F147" s="9"/>
      <c r="G147" s="9"/>
      <c r="H147" s="9"/>
      <c r="I147" s="110"/>
      <c r="J147" s="70" t="s">
        <v>138</v>
      </c>
      <c r="K147" s="53" t="s">
        <v>4</v>
      </c>
      <c r="L147" s="13">
        <f>(VLOOKUP(L139,'background calcs'!$B$20:$H$135,IF($L124&gt;=75,7,IF($L124&gt;=30,6,IF($L124&gt;=15,5,IF($L124&gt;=10,4,IF($L124&gt;=1.5,3,2)))))))*$L123</f>
        <v>0</v>
      </c>
      <c r="M147" s="13">
        <f>(VLOOKUP(M139,'background calcs'!$B$20:$H$135,IF($L124&gt;=75,7,IF($L124&gt;=30,6,IF($L124&gt;=15,5,IF($L124&gt;=10,4,IF($L124&gt;=1.5,3,2)))))))*$L123</f>
        <v>0</v>
      </c>
      <c r="N147" s="13">
        <f>(VLOOKUP(N139,'background calcs'!$B$20:$H$135,IF($L124&gt;=75,7,IF($L124&gt;=30,6,IF($L124&gt;=15,5,IF($L124&gt;=10,4,IF($L124&gt;=1.5,3,2)))))))*$L123</f>
        <v>0</v>
      </c>
      <c r="O147" s="13">
        <f>(VLOOKUP(O139,'background calcs'!$B$20:$H$135,IF($L124&gt;=75,7,IF($L124&gt;=30,6,IF($L124&gt;=15,5,IF($L124&gt;=10,4,IF($L124&gt;=1.5,3,2)))))))*$L123</f>
        <v>0</v>
      </c>
      <c r="P147" s="13">
        <f>(VLOOKUP(P139,'background calcs'!$B$20:$H$135,IF($L124&gt;=75,7,IF($L124&gt;=30,6,IF($L124&gt;=15,5,IF($L124&gt;=10,4,IF($L124&gt;=1.5,3,2)))))))*$L123</f>
        <v>0</v>
      </c>
      <c r="Q147" s="13">
        <f>(VLOOKUP(Q139,'background calcs'!$B$20:$H$135,IF($L124&gt;=75,7,IF($L124&gt;=30,6,IF($L124&gt;=15,5,IF($L124&gt;=10,4,IF($L124&gt;=1.5,3,2)))))))*$L123</f>
        <v>0</v>
      </c>
      <c r="R147" s="13">
        <f>(VLOOKUP(R139,'background calcs'!$B$20:$H$135,IF($L124&gt;=75,7,IF($L124&gt;=30,6,IF($L124&gt;=15,5,IF($L124&gt;=10,4,IF($L124&gt;=1.5,3,2)))))))*$L123</f>
        <v>0</v>
      </c>
      <c r="S147" s="13">
        <f>(VLOOKUP(S139,'background calcs'!$B$20:$H$135,IF($L124&gt;=75,7,IF($L124&gt;=30,6,IF($L124&gt;=15,5,IF($L124&gt;=10,4,IF($L124&gt;=1.5,3,2)))))))*$L123</f>
        <v>0</v>
      </c>
      <c r="T147" s="13">
        <f>(VLOOKUP(T139,'background calcs'!$B$20:$H$135,IF($L124&gt;=75,7,IF($L124&gt;=30,6,IF($L124&gt;=15,5,IF($L124&gt;=10,4,IF($L124&gt;=1.5,3,2)))))))*$L123</f>
        <v>0</v>
      </c>
      <c r="U147" s="13">
        <f>(VLOOKUP(U139,'background calcs'!$B$20:$H$135,IF($L124&gt;=75,7,IF($L124&gt;=30,6,IF($L124&gt;=15,5,IF($L124&gt;=10,4,IF($L124&gt;=1.5,3,2)))))))*$L123</f>
        <v>0</v>
      </c>
      <c r="V147" s="13">
        <f>(VLOOKUP(V139,'background calcs'!$B$20:$H$135,IF($L124&gt;=75,7,IF($L124&gt;=30,6,IF($L124&gt;=15,5,IF($L124&gt;=10,4,IF($L124&gt;=1.5,3,2)))))))*$L123</f>
        <v>0</v>
      </c>
      <c r="W147" s="13">
        <f>(VLOOKUP(W139,'background calcs'!$B$20:$H$135,IF($L124&gt;=75,7,IF($L124&gt;=30,6,IF($L124&gt;=15,5,IF($L124&gt;=10,4,IF($L124&gt;=1.5,3,2)))))))*$L123</f>
        <v>0</v>
      </c>
      <c r="X147" s="13">
        <f>(VLOOKUP(X139,'background calcs'!$B$20:$H$135,IF($L124&gt;=75,7,IF($L124&gt;=30,6,IF($L124&gt;=15,5,IF($L124&gt;=10,4,IF($L124&gt;=1.5,3,2)))))))*$L123</f>
        <v>0</v>
      </c>
      <c r="Y147" s="13">
        <f>(VLOOKUP(Y139,'background calcs'!$B$20:$H$135,IF($L124&gt;=75,7,IF($L124&gt;=30,6,IF($L124&gt;=15,5,IF($L124&gt;=10,4,IF($L124&gt;=1.5,3,2)))))))*$L123</f>
        <v>0</v>
      </c>
      <c r="Z147" s="13">
        <f>(VLOOKUP(Z139,'background calcs'!$B$20:$H$135,IF($L124&gt;=75,7,IF($L124&gt;=30,6,IF($L124&gt;=15,5,IF($L124&gt;=10,4,IF($L124&gt;=1.5,3,2)))))))*$L123</f>
        <v>0</v>
      </c>
      <c r="AA147" s="13">
        <f>(VLOOKUP(AA139,'background calcs'!$B$20:$H$135,IF($L124&gt;=75,7,IF($L124&gt;=30,6,IF($L124&gt;=15,5,IF($L124&gt;=10,4,IF($L124&gt;=1.5,3,2)))))))*$L123</f>
        <v>0</v>
      </c>
      <c r="AB147" s="13">
        <f>(VLOOKUP(AB139,'background calcs'!$B$20:$H$135,IF($L124&gt;=75,7,IF($L124&gt;=30,6,IF($L124&gt;=15,5,IF($L124&gt;=10,4,IF($L124&gt;=1.5,3,2)))))))*$L123</f>
        <v>0</v>
      </c>
      <c r="AC147" s="13">
        <f>(VLOOKUP(AC139,'background calcs'!$B$20:$H$135,IF($L124&gt;=75,7,IF($L124&gt;=30,6,IF($L124&gt;=15,5,IF($L124&gt;=10,4,IF($L124&gt;=1.5,3,2)))))))*$L123</f>
        <v>0</v>
      </c>
      <c r="AD147" s="13">
        <f>(VLOOKUP(AD139,'background calcs'!$B$20:$H$135,IF($L124&gt;=75,7,IF($L124&gt;=30,6,IF($L124&gt;=15,5,IF($L124&gt;=10,4,IF($L124&gt;=1.5,3,2)))))))*$L123</f>
        <v>0</v>
      </c>
      <c r="AE147" s="13">
        <f>(VLOOKUP(AE139,'background calcs'!$B$20:$H$135,IF($L124&gt;=75,7,IF($L124&gt;=30,6,IF($L124&gt;=15,5,IF($L124&gt;=10,4,IF($L124&gt;=1.5,3,2)))))))*$L123</f>
        <v>0</v>
      </c>
      <c r="AF147" s="75">
        <f>(VLOOKUP(AF139,'background calcs'!$B$20:$H$135,IF($L124&gt;=75,7,IF($L124&gt;=30,6,IF($L124&gt;=15,5,IF($L124&gt;=10,4,IF($L124&gt;=1.5,3,2)))))))*$L123</f>
        <v>0</v>
      </c>
      <c r="AG147" s="20"/>
      <c r="AH147" s="20"/>
      <c r="AI147" s="20"/>
      <c r="AJ147" s="20"/>
      <c r="AK147" s="20"/>
      <c r="AL147" s="20"/>
      <c r="AM147" s="20"/>
      <c r="AN147" s="20"/>
      <c r="AO147" s="20"/>
      <c r="AP147" s="110"/>
      <c r="AQ147" s="110"/>
      <c r="AR147" s="20"/>
    </row>
    <row r="148" spans="2:44" ht="15">
      <c r="B148" s="9"/>
      <c r="C148" s="9"/>
      <c r="D148" s="9"/>
      <c r="E148" s="9"/>
      <c r="F148" s="9"/>
      <c r="G148" s="9"/>
      <c r="H148" s="9"/>
      <c r="I148" s="110"/>
      <c r="J148" s="70" t="s">
        <v>134</v>
      </c>
      <c r="K148" s="53" t="s">
        <v>5</v>
      </c>
      <c r="L148" s="13">
        <f>(VLOOKUP(L140,'background calcs'!$B$20:$H$135,IF($L124&gt;=75,7,IF($L124&gt;=30,6,IF($L124&gt;=15,5,IF($L124&gt;=10,4,IF($L124&gt;=1.5,3,2)))))))*$L123</f>
        <v>0</v>
      </c>
      <c r="M148" s="13">
        <f>(VLOOKUP(M140,'background calcs'!$B$20:$H$135,IF($L124&gt;=75,7,IF($L124&gt;=30,6,IF($L124&gt;=15,5,IF($L124&gt;=10,4,IF($L124&gt;=1.5,3,2)))))))*$L123</f>
        <v>0</v>
      </c>
      <c r="N148" s="13">
        <f>(VLOOKUP(N140,'background calcs'!$B$20:$H$135,IF($L124&gt;=75,7,IF($L124&gt;=30,6,IF($L124&gt;=15,5,IF($L124&gt;=10,4,IF($L124&gt;=1.5,3,2)))))))*$L123</f>
        <v>0</v>
      </c>
      <c r="O148" s="13">
        <f>(VLOOKUP(O140,'background calcs'!$B$20:$H$135,IF($L124&gt;=75,7,IF($L124&gt;=30,6,IF($L124&gt;=15,5,IF($L124&gt;=10,4,IF($L124&gt;=1.5,3,2)))))))*$L123</f>
        <v>0</v>
      </c>
      <c r="P148" s="13">
        <f>(VLOOKUP(P140,'background calcs'!$B$20:$H$135,IF($L124&gt;=75,7,IF($L124&gt;=30,6,IF($L124&gt;=15,5,IF($L124&gt;=10,4,IF($L124&gt;=1.5,3,2)))))))*$L123</f>
        <v>0</v>
      </c>
      <c r="Q148" s="13">
        <f>(VLOOKUP(Q140,'background calcs'!$B$20:$H$135,IF($L124&gt;=75,7,IF($L124&gt;=30,6,IF($L124&gt;=15,5,IF($L124&gt;=10,4,IF($L124&gt;=1.5,3,2)))))))*$L123</f>
        <v>0</v>
      </c>
      <c r="R148" s="13">
        <f>(VLOOKUP(R140,'background calcs'!$B$20:$H$135,IF($L124&gt;=75,7,IF($L124&gt;=30,6,IF($L124&gt;=15,5,IF($L124&gt;=10,4,IF($L124&gt;=1.5,3,2)))))))*$L123</f>
        <v>0</v>
      </c>
      <c r="S148" s="13">
        <f>(VLOOKUP(S140,'background calcs'!$B$20:$H$135,IF($L124&gt;=75,7,IF($L124&gt;=30,6,IF($L124&gt;=15,5,IF($L124&gt;=10,4,IF($L124&gt;=1.5,3,2)))))))*$L123</f>
        <v>0</v>
      </c>
      <c r="T148" s="13">
        <f>(VLOOKUP(T140,'background calcs'!$B$20:$H$135,IF($L124&gt;=75,7,IF($L124&gt;=30,6,IF($L124&gt;=15,5,IF($L124&gt;=10,4,IF($L124&gt;=1.5,3,2)))))))*$L123</f>
        <v>0</v>
      </c>
      <c r="U148" s="13">
        <f>(VLOOKUP(U140,'background calcs'!$B$20:$H$135,IF($L124&gt;=75,7,IF($L124&gt;=30,6,IF($L124&gt;=15,5,IF($L124&gt;=10,4,IF($L124&gt;=1.5,3,2)))))))*$L123</f>
        <v>0</v>
      </c>
      <c r="V148" s="13">
        <f>(VLOOKUP(V140,'background calcs'!$B$20:$H$135,IF($L124&gt;=75,7,IF($L124&gt;=30,6,IF($L124&gt;=15,5,IF($L124&gt;=10,4,IF($L124&gt;=1.5,3,2)))))))*$L123</f>
        <v>0</v>
      </c>
      <c r="W148" s="13">
        <f>(VLOOKUP(W140,'background calcs'!$B$20:$H$135,IF($L124&gt;=75,7,IF($L124&gt;=30,6,IF($L124&gt;=15,5,IF($L124&gt;=10,4,IF($L124&gt;=1.5,3,2)))))))*$L123</f>
        <v>0</v>
      </c>
      <c r="X148" s="13">
        <f>(VLOOKUP(X140,'background calcs'!$B$20:$H$135,IF($L124&gt;=75,7,IF($L124&gt;=30,6,IF($L124&gt;=15,5,IF($L124&gt;=10,4,IF($L124&gt;=1.5,3,2)))))))*$L123</f>
        <v>0</v>
      </c>
      <c r="Y148" s="13">
        <f>(VLOOKUP(Y140,'background calcs'!$B$20:$H$135,IF($L124&gt;=75,7,IF($L124&gt;=30,6,IF($L124&gt;=15,5,IF($L124&gt;=10,4,IF($L124&gt;=1.5,3,2)))))))*$L123</f>
        <v>0</v>
      </c>
      <c r="Z148" s="13">
        <f>(VLOOKUP(Z140,'background calcs'!$B$20:$H$135,IF($L124&gt;=75,7,IF($L124&gt;=30,6,IF($L124&gt;=15,5,IF($L124&gt;=10,4,IF($L124&gt;=1.5,3,2)))))))*$L123</f>
        <v>0</v>
      </c>
      <c r="AA148" s="13">
        <f>(VLOOKUP(AA140,'background calcs'!$B$20:$H$135,IF($L124&gt;=75,7,IF($L124&gt;=30,6,IF($L124&gt;=15,5,IF($L124&gt;=10,4,IF($L124&gt;=1.5,3,2)))))))*$L123</f>
        <v>0</v>
      </c>
      <c r="AB148" s="13">
        <f>(VLOOKUP(AB140,'background calcs'!$B$20:$H$135,IF($L124&gt;=75,7,IF($L124&gt;=30,6,IF($L124&gt;=15,5,IF($L124&gt;=10,4,IF($L124&gt;=1.5,3,2)))))))*$L123</f>
        <v>0</v>
      </c>
      <c r="AC148" s="13">
        <f>(VLOOKUP(AC140,'background calcs'!$B$20:$H$135,IF($L124&gt;=75,7,IF($L124&gt;=30,6,IF($L124&gt;=15,5,IF($L124&gt;=10,4,IF($L124&gt;=1.5,3,2)))))))*$L123</f>
        <v>0</v>
      </c>
      <c r="AD148" s="13">
        <f>(VLOOKUP(AD140,'background calcs'!$B$20:$H$135,IF($L124&gt;=75,7,IF($L124&gt;=30,6,IF($L124&gt;=15,5,IF($L124&gt;=10,4,IF($L124&gt;=1.5,3,2)))))))*$L123</f>
        <v>0</v>
      </c>
      <c r="AE148" s="13">
        <f>(VLOOKUP(AE140,'background calcs'!$B$20:$H$135,IF($L124&gt;=75,7,IF($L124&gt;=30,6,IF($L124&gt;=15,5,IF($L124&gt;=10,4,IF($L124&gt;=1.5,3,2)))))))*$L123</f>
        <v>0</v>
      </c>
      <c r="AF148" s="75">
        <f>(VLOOKUP(AF140,'background calcs'!$B$20:$H$135,IF($L124&gt;=75,7,IF($L124&gt;=30,6,IF($L124&gt;=15,5,IF($L124&gt;=10,4,IF($L124&gt;=1.5,3,2)))))))*$L123</f>
        <v>0</v>
      </c>
      <c r="AG148" s="20"/>
      <c r="AH148" s="20"/>
      <c r="AI148" s="20"/>
      <c r="AJ148" s="20"/>
      <c r="AK148" s="20"/>
      <c r="AL148" s="20"/>
      <c r="AM148" s="20"/>
      <c r="AN148" s="20"/>
      <c r="AO148" s="20"/>
      <c r="AP148" s="110"/>
      <c r="AQ148" s="110"/>
      <c r="AR148" s="20"/>
    </row>
    <row r="149" spans="2:44" ht="15">
      <c r="B149" s="9"/>
      <c r="C149" s="9"/>
      <c r="D149" s="9"/>
      <c r="E149" s="9"/>
      <c r="F149" s="9"/>
      <c r="G149" s="9"/>
      <c r="H149" s="9"/>
      <c r="I149" s="110"/>
      <c r="J149" s="70" t="s">
        <v>142</v>
      </c>
      <c r="K149" s="53" t="s">
        <v>6</v>
      </c>
      <c r="L149" s="13">
        <f>(VLOOKUP(L141,'background calcs'!$B$20:$H$135,IF($L124&gt;=75,7,IF($L124&gt;=30,6,IF($L124&gt;=15,5,IF($L124&gt;=10,4,IF($L124&gt;=1.5,3,2)))))))*$L123</f>
        <v>0</v>
      </c>
      <c r="M149" s="13" t="e">
        <f>(VLOOKUP(M141,'background calcs'!$B$20:$H$135,IF($L124&gt;=75,7,IF($L124&gt;=30,6,IF($L124&gt;=15,5,IF($L124&gt;=10,4,IF($L124&gt;=1.5,3,2)))))))*$L123</f>
        <v>#DIV/0!</v>
      </c>
      <c r="N149" s="13" t="e">
        <f>(VLOOKUP(N141,'background calcs'!$B$20:$H$135,IF($L124&gt;=75,7,IF($L124&gt;=30,6,IF($L124&gt;=15,5,IF($L124&gt;=10,4,IF($L124&gt;=1.5,3,2)))))))*$L123</f>
        <v>#DIV/0!</v>
      </c>
      <c r="O149" s="13" t="e">
        <f>(VLOOKUP(O141,'background calcs'!$B$20:$H$135,IF($L124&gt;=75,7,IF($L124&gt;=30,6,IF($L124&gt;=15,5,IF($L124&gt;=10,4,IF($L124&gt;=1.5,3,2)))))))*$L123</f>
        <v>#DIV/0!</v>
      </c>
      <c r="P149" s="13" t="e">
        <f>(VLOOKUP(P141,'background calcs'!$B$20:$H$135,IF($L124&gt;=75,7,IF($L124&gt;=30,6,IF($L124&gt;=15,5,IF($L124&gt;=10,4,IF($L124&gt;=1.5,3,2)))))))*$L123</f>
        <v>#DIV/0!</v>
      </c>
      <c r="Q149" s="13" t="e">
        <f>(VLOOKUP(Q141,'background calcs'!$B$20:$H$135,IF($L124&gt;=75,7,IF($L124&gt;=30,6,IF($L124&gt;=15,5,IF($L124&gt;=10,4,IF($L124&gt;=1.5,3,2)))))))*$L123</f>
        <v>#DIV/0!</v>
      </c>
      <c r="R149" s="13" t="e">
        <f>(VLOOKUP(R141,'background calcs'!$B$20:$H$135,IF($L124&gt;=75,7,IF($L124&gt;=30,6,IF($L124&gt;=15,5,IF($L124&gt;=10,4,IF($L124&gt;=1.5,3,2)))))))*$L123</f>
        <v>#DIV/0!</v>
      </c>
      <c r="S149" s="13" t="e">
        <f>(VLOOKUP(S141,'background calcs'!$B$20:$H$135,IF($L124&gt;=75,7,IF($L124&gt;=30,6,IF($L124&gt;=15,5,IF($L124&gt;=10,4,IF($L124&gt;=1.5,3,2)))))))*$L123</f>
        <v>#DIV/0!</v>
      </c>
      <c r="T149" s="13" t="e">
        <f>(VLOOKUP(T141,'background calcs'!$B$20:$H$135,IF($L124&gt;=75,7,IF($L124&gt;=30,6,IF($L124&gt;=15,5,IF($L124&gt;=10,4,IF($L124&gt;=1.5,3,2)))))))*$L123</f>
        <v>#DIV/0!</v>
      </c>
      <c r="U149" s="13" t="e">
        <f>(VLOOKUP(U141,'background calcs'!$B$20:$H$135,IF($L124&gt;=75,7,IF($L124&gt;=30,6,IF($L124&gt;=15,5,IF($L124&gt;=10,4,IF($L124&gt;=1.5,3,2)))))))*$L123</f>
        <v>#DIV/0!</v>
      </c>
      <c r="V149" s="13" t="e">
        <f>(VLOOKUP(V141,'background calcs'!$B$20:$H$135,IF($L124&gt;=75,7,IF($L124&gt;=30,6,IF($L124&gt;=15,5,IF($L124&gt;=10,4,IF($L124&gt;=1.5,3,2)))))))*$L123</f>
        <v>#DIV/0!</v>
      </c>
      <c r="W149" s="13">
        <f>(VLOOKUP(W141,'background calcs'!$B$20:$H$135,IF($L124&gt;=75,7,IF($L124&gt;=30,6,IF($L124&gt;=15,5,IF($L124&gt;=10,4,IF($L124&gt;=1.5,3,2)))))))*$L123</f>
        <v>0</v>
      </c>
      <c r="X149" s="13">
        <f>(VLOOKUP(X141,'background calcs'!$B$20:$H$135,IF($L124&gt;=75,7,IF($L124&gt;=30,6,IF($L124&gt;=15,5,IF($L124&gt;=10,4,IF($L124&gt;=1.5,3,2)))))))*$L123</f>
        <v>0</v>
      </c>
      <c r="Y149" s="13">
        <f>(VLOOKUP(Y141,'background calcs'!$B$20:$H$135,IF($L124&gt;=75,7,IF($L124&gt;=30,6,IF($L124&gt;=15,5,IF($L124&gt;=10,4,IF($L124&gt;=1.5,3,2)))))))*$L123</f>
        <v>0</v>
      </c>
      <c r="Z149" s="13">
        <f>(VLOOKUP(Z141,'background calcs'!$B$20:$H$135,IF($L124&gt;=75,7,IF($L124&gt;=30,6,IF($L124&gt;=15,5,IF($L124&gt;=10,4,IF($L124&gt;=1.5,3,2)))))))*$L123</f>
        <v>0</v>
      </c>
      <c r="AA149" s="13">
        <f>(VLOOKUP(AA141,'background calcs'!$B$20:$H$135,IF($L124&gt;=75,7,IF($L124&gt;=30,6,IF($L124&gt;=15,5,IF($L124&gt;=10,4,IF($L124&gt;=1.5,3,2)))))))*$L123</f>
        <v>0</v>
      </c>
      <c r="AB149" s="13">
        <f>(VLOOKUP(AB141,'background calcs'!$B$20:$H$135,IF($L124&gt;=75,7,IF($L124&gt;=30,6,IF($L124&gt;=15,5,IF($L124&gt;=10,4,IF($L124&gt;=1.5,3,2)))))))*$L123</f>
        <v>0</v>
      </c>
      <c r="AC149" s="13">
        <f>(VLOOKUP(AC141,'background calcs'!$B$20:$H$135,IF($L124&gt;=75,7,IF($L124&gt;=30,6,IF($L124&gt;=15,5,IF($L124&gt;=10,4,IF($L124&gt;=1.5,3,2)))))))*$L123</f>
        <v>0</v>
      </c>
      <c r="AD149" s="13">
        <f>(VLOOKUP(AD141,'background calcs'!$B$20:$H$135,IF($L124&gt;=75,7,IF($L124&gt;=30,6,IF($L124&gt;=15,5,IF($L124&gt;=10,4,IF($L124&gt;=1.5,3,2)))))))*$L123</f>
        <v>0</v>
      </c>
      <c r="AE149" s="13">
        <f>(VLOOKUP(AE141,'background calcs'!$B$20:$H$135,IF($L124&gt;=75,7,IF($L124&gt;=30,6,IF($L124&gt;=15,5,IF($L124&gt;=10,4,IF($L124&gt;=1.5,3,2)))))))*$L123</f>
        <v>0</v>
      </c>
      <c r="AF149" s="75">
        <f>(VLOOKUP(AF141,'background calcs'!$B$20:$H$135,IF($L124&gt;=75,7,IF($L124&gt;=30,6,IF($L124&gt;=15,5,IF($L124&gt;=10,4,IF($L124&gt;=1.5,3,2)))))))*$L123</f>
        <v>0</v>
      </c>
      <c r="AG149" s="20"/>
      <c r="AH149" s="20"/>
      <c r="AI149" s="20"/>
      <c r="AJ149" s="20"/>
      <c r="AK149" s="20"/>
      <c r="AL149" s="20"/>
      <c r="AM149" s="20"/>
      <c r="AN149" s="20"/>
      <c r="AO149" s="20"/>
      <c r="AP149" s="110"/>
      <c r="AQ149" s="110"/>
      <c r="AR149" s="20"/>
    </row>
    <row r="150" spans="2:44" ht="15">
      <c r="B150" s="9"/>
      <c r="C150" s="9"/>
      <c r="D150" s="9"/>
      <c r="E150" s="9"/>
      <c r="F150" s="9"/>
      <c r="G150" s="9"/>
      <c r="H150" s="9"/>
      <c r="I150" s="110"/>
      <c r="J150" s="70" t="s">
        <v>132</v>
      </c>
      <c r="K150" s="53" t="s">
        <v>7</v>
      </c>
      <c r="L150" s="13" t="e">
        <f>(VLOOKUP(L142,'background calcs'!$B$20:$H$135,IF($L124&gt;=75,7,IF($L124&gt;=30,6,IF($L124&gt;=15,5,IF($L124&gt;=10,4,IF($L124&gt;=1.5,3,2)))))))*$L123</f>
        <v>#DIV/0!</v>
      </c>
      <c r="M150" s="13" t="e">
        <f>(VLOOKUP(M142,'background calcs'!$B$20:$H$135,IF($L124&gt;=75,7,IF($L124&gt;=30,6,IF($L124&gt;=15,5,IF($L124&gt;=10,4,IF($L124&gt;=1.5,3,2)))))))*$L123</f>
        <v>#DIV/0!</v>
      </c>
      <c r="N150" s="13" t="e">
        <f>(VLOOKUP(N142,'background calcs'!$B$20:$H$135,IF($L124&gt;=75,7,IF($L124&gt;=30,6,IF($L124&gt;=15,5,IF($L124&gt;=10,4,IF($L124&gt;=1.5,3,2)))))))*$L123</f>
        <v>#DIV/0!</v>
      </c>
      <c r="O150" s="13" t="e">
        <f>(VLOOKUP(O142,'background calcs'!$B$20:$H$135,IF($L124&gt;=75,7,IF($L124&gt;=30,6,IF($L124&gt;=15,5,IF($L124&gt;=10,4,IF($L124&gt;=1.5,3,2)))))))*$L123</f>
        <v>#DIV/0!</v>
      </c>
      <c r="P150" s="13" t="e">
        <f>(VLOOKUP(P142,'background calcs'!$B$20:$H$135,IF($L124&gt;=75,7,IF($L124&gt;=30,6,IF($L124&gt;=15,5,IF($L124&gt;=10,4,IF($L124&gt;=1.5,3,2)))))))*$L123</f>
        <v>#DIV/0!</v>
      </c>
      <c r="Q150" s="13" t="e">
        <f>(VLOOKUP(Q142,'background calcs'!$B$20:$H$135,IF($L124&gt;=75,7,IF($L124&gt;=30,6,IF($L124&gt;=15,5,IF($L124&gt;=10,4,IF($L124&gt;=1.5,3,2)))))))*$L123</f>
        <v>#DIV/0!</v>
      </c>
      <c r="R150" s="13" t="e">
        <f>(VLOOKUP(R142,'background calcs'!$B$20:$H$135,IF($L124&gt;=75,7,IF($L124&gt;=30,6,IF($L124&gt;=15,5,IF($L124&gt;=10,4,IF($L124&gt;=1.5,3,2)))))))*$L123</f>
        <v>#DIV/0!</v>
      </c>
      <c r="S150" s="13" t="e">
        <f>(VLOOKUP(S142,'background calcs'!$B$20:$H$135,IF($L124&gt;=75,7,IF($L124&gt;=30,6,IF($L124&gt;=15,5,IF($L124&gt;=10,4,IF($L124&gt;=1.5,3,2)))))))*$L123</f>
        <v>#DIV/0!</v>
      </c>
      <c r="T150" s="13" t="e">
        <f>(VLOOKUP(T142,'background calcs'!$B$20:$H$135,IF($L124&gt;=75,7,IF($L124&gt;=30,6,IF($L124&gt;=15,5,IF($L124&gt;=10,4,IF($L124&gt;=1.5,3,2)))))))*$L123</f>
        <v>#DIV/0!</v>
      </c>
      <c r="U150" s="13" t="e">
        <f>(VLOOKUP(U142,'background calcs'!$B$20:$H$135,IF($L124&gt;=75,7,IF($L124&gt;=30,6,IF($L124&gt;=15,5,IF($L124&gt;=10,4,IF($L124&gt;=1.5,3,2)))))))*$L123</f>
        <v>#DIV/0!</v>
      </c>
      <c r="V150" s="13" t="e">
        <f>(VLOOKUP(V142,'background calcs'!$B$20:$H$135,IF($L124&gt;=75,7,IF($L124&gt;=30,6,IF($L124&gt;=15,5,IF($L124&gt;=10,4,IF($L124&gt;=1.5,3,2)))))))*$L123</f>
        <v>#DIV/0!</v>
      </c>
      <c r="W150" s="13" t="e">
        <f>(VLOOKUP(W142,'background calcs'!$B$20:$H$135,IF($L124&gt;=75,7,IF($L124&gt;=30,6,IF($L124&gt;=15,5,IF($L124&gt;=10,4,IF($L124&gt;=1.5,3,2)))))))*$L123</f>
        <v>#DIV/0!</v>
      </c>
      <c r="X150" s="13" t="e">
        <f>(VLOOKUP(X142,'background calcs'!$B$20:$H$135,IF($L124&gt;=75,7,IF($L124&gt;=30,6,IF($L124&gt;=15,5,IF($L124&gt;=10,4,IF($L124&gt;=1.5,3,2)))))))*$L123</f>
        <v>#DIV/0!</v>
      </c>
      <c r="Y150" s="13" t="e">
        <f>(VLOOKUP(Y142,'background calcs'!$B$20:$H$135,IF($L124&gt;=75,7,IF($L124&gt;=30,6,IF($L124&gt;=15,5,IF($L124&gt;=10,4,IF($L124&gt;=1.5,3,2)))))))*$L123</f>
        <v>#DIV/0!</v>
      </c>
      <c r="Z150" s="13" t="e">
        <f>(VLOOKUP(Z142,'background calcs'!$B$20:$H$135,IF($L124&gt;=75,7,IF($L124&gt;=30,6,IF($L124&gt;=15,5,IF($L124&gt;=10,4,IF($L124&gt;=1.5,3,2)))))))*$L123</f>
        <v>#DIV/0!</v>
      </c>
      <c r="AA150" s="13" t="e">
        <f>(VLOOKUP(AA142,'background calcs'!$B$20:$H$135,IF($L124&gt;=75,7,IF($L124&gt;=30,6,IF($L124&gt;=15,5,IF($L124&gt;=10,4,IF($L124&gt;=1.5,3,2)))))))*$L123</f>
        <v>#DIV/0!</v>
      </c>
      <c r="AB150" s="13" t="e">
        <f>(VLOOKUP(AB142,'background calcs'!$B$20:$H$135,IF($L124&gt;=75,7,IF($L124&gt;=30,6,IF($L124&gt;=15,5,IF($L124&gt;=10,4,IF($L124&gt;=1.5,3,2)))))))*$L123</f>
        <v>#DIV/0!</v>
      </c>
      <c r="AC150" s="13" t="e">
        <f>(VLOOKUP(AC142,'background calcs'!$B$20:$H$135,IF($L124&gt;=75,7,IF($L124&gt;=30,6,IF($L124&gt;=15,5,IF($L124&gt;=10,4,IF($L124&gt;=1.5,3,2)))))))*$L123</f>
        <v>#DIV/0!</v>
      </c>
      <c r="AD150" s="13" t="e">
        <f>(VLOOKUP(AD142,'background calcs'!$B$20:$H$135,IF($L124&gt;=75,7,IF($L124&gt;=30,6,IF($L124&gt;=15,5,IF($L124&gt;=10,4,IF($L124&gt;=1.5,3,2)))))))*$L123</f>
        <v>#DIV/0!</v>
      </c>
      <c r="AE150" s="13" t="e">
        <f>(VLOOKUP(AE142,'background calcs'!$B$20:$H$135,IF($L124&gt;=75,7,IF($L124&gt;=30,6,IF($L124&gt;=15,5,IF($L124&gt;=10,4,IF($L124&gt;=1.5,3,2)))))))*$L123</f>
        <v>#DIV/0!</v>
      </c>
      <c r="AF150" s="75">
        <f>(VLOOKUP(AF142,'background calcs'!$B$20:$H$135,IF($L124&gt;=75,7,IF($L124&gt;=30,6,IF($L124&gt;=15,5,IF($L124&gt;=10,4,IF($L124&gt;=1.5,3,2)))))))*$L123</f>
        <v>0</v>
      </c>
      <c r="AG150" s="20"/>
      <c r="AH150" s="20"/>
      <c r="AI150" s="20"/>
      <c r="AJ150" s="20"/>
      <c r="AK150" s="20"/>
      <c r="AL150" s="20"/>
      <c r="AM150" s="20"/>
      <c r="AN150" s="20"/>
      <c r="AO150" s="20"/>
      <c r="AP150" s="110"/>
      <c r="AQ150" s="110"/>
      <c r="AR150" s="20"/>
    </row>
    <row r="151" spans="2:44" ht="15">
      <c r="B151" s="9"/>
      <c r="C151" s="9"/>
      <c r="D151" s="9"/>
      <c r="E151" s="9"/>
      <c r="F151" s="9"/>
      <c r="G151" s="9"/>
      <c r="H151" s="9"/>
      <c r="I151" s="110"/>
      <c r="J151" s="70" t="s">
        <v>136</v>
      </c>
      <c r="K151" s="53" t="s">
        <v>8</v>
      </c>
      <c r="L151" s="13">
        <f>(VLOOKUP(L143,'background calcs'!$B$20:$H$135,IF($L124&gt;=75,7,IF($L124&gt;=30,6,IF($L124&gt;=15,5,IF($L124&gt;=10,4,IF($L124&gt;=1.5,3,2)))))))*$L123</f>
        <v>0</v>
      </c>
      <c r="M151" s="13" t="e">
        <f>(VLOOKUP(M143,'background calcs'!$B$20:$H$135,IF($L124&gt;=75,7,IF($L124&gt;=30,6,IF($L124&gt;=15,5,IF($L124&gt;=10,4,IF($L124&gt;=1.5,3,2)))))))*$L123</f>
        <v>#DIV/0!</v>
      </c>
      <c r="N151" s="13" t="e">
        <f>(VLOOKUP(N143,'background calcs'!$B$20:$H$135,IF($L124&gt;=75,7,IF($L124&gt;=30,6,IF($L124&gt;=15,5,IF($L124&gt;=10,4,IF($L124&gt;=1.5,3,2)))))))*$L123</f>
        <v>#DIV/0!</v>
      </c>
      <c r="O151" s="13" t="e">
        <f>(VLOOKUP(O143,'background calcs'!$B$20:$H$135,IF($L124&gt;=75,7,IF($L124&gt;=30,6,IF($L124&gt;=15,5,IF($L124&gt;=10,4,IF($L124&gt;=1.5,3,2)))))))*$L123</f>
        <v>#DIV/0!</v>
      </c>
      <c r="P151" s="13" t="e">
        <f>(VLOOKUP(P143,'background calcs'!$B$20:$H$135,IF($L124&gt;=75,7,IF($L124&gt;=30,6,IF($L124&gt;=15,5,IF($L124&gt;=10,4,IF($L124&gt;=1.5,3,2)))))))*$L123</f>
        <v>#DIV/0!</v>
      </c>
      <c r="Q151" s="13" t="e">
        <f>(VLOOKUP(Q143,'background calcs'!$B$20:$H$135,IF($L124&gt;=75,7,IF($L124&gt;=30,6,IF($L124&gt;=15,5,IF($L124&gt;=10,4,IF($L124&gt;=1.5,3,2)))))))*$L123</f>
        <v>#DIV/0!</v>
      </c>
      <c r="R151" s="13" t="e">
        <f>(VLOOKUP(R143,'background calcs'!$B$20:$H$135,IF($L124&gt;=75,7,IF($L124&gt;=30,6,IF($L124&gt;=15,5,IF($L124&gt;=10,4,IF($L124&gt;=1.5,3,2)))))))*$L123</f>
        <v>#DIV/0!</v>
      </c>
      <c r="S151" s="13" t="e">
        <f>(VLOOKUP(S143,'background calcs'!$B$20:$H$135,IF($L124&gt;=75,7,IF($L124&gt;=30,6,IF($L124&gt;=15,5,IF($L124&gt;=10,4,IF($L124&gt;=1.5,3,2)))))))*$L123</f>
        <v>#DIV/0!</v>
      </c>
      <c r="T151" s="13">
        <f>(VLOOKUP(T143,'background calcs'!$B$20:$H$135,IF($L124&gt;=75,7,IF($L124&gt;=30,6,IF($L124&gt;=15,5,IF($L124&gt;=10,4,IF($L124&gt;=1.5,3,2)))))))*$L123</f>
        <v>0</v>
      </c>
      <c r="U151" s="13">
        <f>(VLOOKUP(U143,'background calcs'!$B$20:$H$135,IF($L124&gt;=75,7,IF($L124&gt;=30,6,IF($L124&gt;=15,5,IF($L124&gt;=10,4,IF($L124&gt;=1.5,3,2)))))))*$L123</f>
        <v>0</v>
      </c>
      <c r="V151" s="13">
        <f>(VLOOKUP(V143,'background calcs'!$B$20:$H$135,IF($L124&gt;=75,7,IF($L124&gt;=30,6,IF($L124&gt;=15,5,IF($L124&gt;=10,4,IF($L124&gt;=1.5,3,2)))))))*$L123</f>
        <v>0</v>
      </c>
      <c r="W151" s="13">
        <f>(VLOOKUP(W143,'background calcs'!$B$20:$H$135,IF($L124&gt;=75,7,IF($L124&gt;=30,6,IF($L124&gt;=15,5,IF($L124&gt;=10,4,IF($L124&gt;=1.5,3,2)))))))*$L123</f>
        <v>0</v>
      </c>
      <c r="X151" s="13">
        <f>(VLOOKUP(X143,'background calcs'!$B$20:$H$135,IF($L124&gt;=75,7,IF($L124&gt;=30,6,IF($L124&gt;=15,5,IF($L124&gt;=10,4,IF($L124&gt;=1.5,3,2)))))))*$L123</f>
        <v>0</v>
      </c>
      <c r="Y151" s="13">
        <f>(VLOOKUP(Y143,'background calcs'!$B$20:$H$135,IF($L124&gt;=75,7,IF($L124&gt;=30,6,IF($L124&gt;=15,5,IF($L124&gt;=10,4,IF($L124&gt;=1.5,3,2)))))))*$L123</f>
        <v>0</v>
      </c>
      <c r="Z151" s="13">
        <f>(VLOOKUP(Z143,'background calcs'!$B$20:$H$135,IF($L124&gt;=75,7,IF($L124&gt;=30,6,IF($L124&gt;=15,5,IF($L124&gt;=10,4,IF($L124&gt;=1.5,3,2)))))))*$L123</f>
        <v>0</v>
      </c>
      <c r="AA151" s="13">
        <f>(VLOOKUP(AA143,'background calcs'!$B$20:$H$135,IF($L124&gt;=75,7,IF($L124&gt;=30,6,IF($L124&gt;=15,5,IF($L124&gt;=10,4,IF($L124&gt;=1.5,3,2)))))))*$L123</f>
        <v>0</v>
      </c>
      <c r="AB151" s="13">
        <f>(VLOOKUP(AB143,'background calcs'!$B$20:$H$135,IF($L124&gt;=75,7,IF($L124&gt;=30,6,IF($L124&gt;=15,5,IF($L124&gt;=10,4,IF($L124&gt;=1.5,3,2)))))))*$L123</f>
        <v>0</v>
      </c>
      <c r="AC151" s="13">
        <f>(VLOOKUP(AC143,'background calcs'!$B$20:$H$135,IF($L124&gt;=75,7,IF($L124&gt;=30,6,IF($L124&gt;=15,5,IF($L124&gt;=10,4,IF($L124&gt;=1.5,3,2)))))))*$L123</f>
        <v>0</v>
      </c>
      <c r="AD151" s="13">
        <f>(VLOOKUP(AD143,'background calcs'!$B$20:$H$135,IF($L124&gt;=75,7,IF($L124&gt;=30,6,IF($L124&gt;=15,5,IF($L124&gt;=10,4,IF($L124&gt;=1.5,3,2)))))))*$L123</f>
        <v>0</v>
      </c>
      <c r="AE151" s="13">
        <f>(VLOOKUP(AE143,'background calcs'!$B$20:$H$135,IF($L124&gt;=75,7,IF($L124&gt;=30,6,IF($L124&gt;=15,5,IF($L124&gt;=10,4,IF($L124&gt;=1.5,3,2)))))))*$L123</f>
        <v>0</v>
      </c>
      <c r="AF151" s="75">
        <f>(VLOOKUP(AF143,'background calcs'!$B$20:$H$135,IF($L124&gt;=75,7,IF($L124&gt;=30,6,IF($L124&gt;=15,5,IF($L124&gt;=10,4,IF($L124&gt;=1.5,3,2)))))))*$L123</f>
        <v>0</v>
      </c>
      <c r="AG151" s="20"/>
      <c r="AH151" s="20"/>
      <c r="AI151" s="20"/>
      <c r="AJ151" s="20"/>
      <c r="AK151" s="20"/>
      <c r="AL151" s="20"/>
      <c r="AM151" s="20"/>
      <c r="AN151" s="20"/>
      <c r="AO151" s="20"/>
      <c r="AP151" s="110"/>
      <c r="AQ151" s="110"/>
      <c r="AR151" s="20"/>
    </row>
    <row r="152" spans="2:44" ht="15">
      <c r="B152" s="29"/>
      <c r="C152" s="29"/>
      <c r="D152" s="29"/>
      <c r="E152" s="29"/>
      <c r="F152" s="29"/>
      <c r="G152" s="29"/>
      <c r="H152" s="29"/>
      <c r="I152" s="110"/>
      <c r="J152" s="70" t="s">
        <v>143</v>
      </c>
      <c r="K152" s="62" t="s">
        <v>9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75"/>
      <c r="AG152" s="20"/>
      <c r="AH152" s="20"/>
      <c r="AI152" s="20"/>
      <c r="AJ152" s="20"/>
      <c r="AK152" s="20"/>
      <c r="AL152" s="20"/>
      <c r="AM152" s="20"/>
      <c r="AN152" s="20"/>
      <c r="AO152" s="20"/>
      <c r="AP152" s="110"/>
      <c r="AQ152" s="110"/>
      <c r="AR152" s="20"/>
    </row>
    <row r="153" spans="2:44" ht="15">
      <c r="B153" s="9"/>
      <c r="C153" s="9"/>
      <c r="D153" s="9"/>
      <c r="E153" s="9"/>
      <c r="F153" s="9"/>
      <c r="G153" s="9"/>
      <c r="H153" s="9"/>
      <c r="I153" s="110"/>
      <c r="J153" s="70" t="s">
        <v>144</v>
      </c>
      <c r="K153" s="62" t="s">
        <v>10</v>
      </c>
      <c r="L153" s="13">
        <f>(VLOOKUP(L145,'background calcs'!$B$20:$H$135,IF($L124&gt;=75,7,IF($L124&gt;=30,6,IF($L124&gt;=15,5,IF($L124&gt;=10,4,IF($L124&gt;=1.5,3,2)))))))*$L123</f>
        <v>0</v>
      </c>
      <c r="M153" s="13">
        <f>(VLOOKUP(M145,'background calcs'!$B$20:$H$135,IF($L124&gt;=75,7,IF($L124&gt;=30,6,IF($L124&gt;=15,5,IF($L124&gt;=10,4,IF($L124&gt;=1.5,3,2)))))))*$L123</f>
        <v>0</v>
      </c>
      <c r="N153" s="13">
        <f>(VLOOKUP(N145,'background calcs'!$B$20:$H$135,IF($L124&gt;=75,7,IF($L124&gt;=30,6,IF($L124&gt;=15,5,IF($L124&gt;=10,4,IF($L124&gt;=1.5,3,2)))))))*$L123</f>
        <v>0</v>
      </c>
      <c r="O153" s="13">
        <f>(VLOOKUP(O145,'background calcs'!$B$20:$H$135,IF($L124&gt;=75,7,IF($L124&gt;=30,6,IF($L124&gt;=15,5,IF($L124&gt;=10,4,IF($L124&gt;=1.5,3,2)))))))*$L123</f>
        <v>0</v>
      </c>
      <c r="P153" s="13">
        <f>(VLOOKUP(P145,'background calcs'!$B$20:$H$135,IF($L124&gt;=75,7,IF($L124&gt;=30,6,IF($L124&gt;=15,5,IF($L124&gt;=10,4,IF($L124&gt;=1.5,3,2)))))))*$L123</f>
        <v>0</v>
      </c>
      <c r="Q153" s="13">
        <f>(VLOOKUP(Q145,'background calcs'!$B$20:$H$135,IF($L124&gt;=75,7,IF($L124&gt;=30,6,IF($L124&gt;=15,5,IF($L124&gt;=10,4,IF($L124&gt;=1.5,3,2)))))))*$L123</f>
        <v>0</v>
      </c>
      <c r="R153" s="13">
        <f>(VLOOKUP(R145,'background calcs'!$B$20:$H$135,IF($L124&gt;=75,7,IF($L124&gt;=30,6,IF($L124&gt;=15,5,IF($L124&gt;=10,4,IF($L124&gt;=1.5,3,2)))))))*$L123</f>
        <v>0</v>
      </c>
      <c r="S153" s="13">
        <f>(VLOOKUP(S145,'background calcs'!$B$20:$H$135,IF($L124&gt;=75,7,IF($L124&gt;=30,6,IF($L124&gt;=15,5,IF($L124&gt;=10,4,IF($L124&gt;=1.5,3,2)))))))*$L123</f>
        <v>0</v>
      </c>
      <c r="T153" s="13">
        <f>(VLOOKUP(T145,'background calcs'!$B$20:$H$135,IF($L124&gt;=75,7,IF($L124&gt;=30,6,IF($L124&gt;=15,5,IF($L124&gt;=10,4,IF($L124&gt;=1.5,3,2)))))))*$L123</f>
        <v>0</v>
      </c>
      <c r="U153" s="13">
        <f>(VLOOKUP(U145,'background calcs'!$B$20:$H$135,IF($L124&gt;=75,7,IF($L124&gt;=30,6,IF($L124&gt;=15,5,IF($L124&gt;=10,4,IF($L124&gt;=1.5,3,2)))))))*$L123</f>
        <v>0</v>
      </c>
      <c r="V153" s="13">
        <f>(VLOOKUP(V145,'background calcs'!$B$20:$H$135,IF($L124&gt;=75,7,IF($L124&gt;=30,6,IF($L124&gt;=15,5,IF($L124&gt;=10,4,IF($L124&gt;=1.5,3,2)))))))*$L123</f>
        <v>0</v>
      </c>
      <c r="W153" s="13">
        <f>(VLOOKUP(W145,'background calcs'!$B$20:$H$135,IF($L124&gt;=75,7,IF($L124&gt;=30,6,IF($L124&gt;=15,5,IF($L124&gt;=10,4,IF($L124&gt;=1.5,3,2)))))))*$L123</f>
        <v>0</v>
      </c>
      <c r="X153" s="13">
        <f>(VLOOKUP(X145,'background calcs'!$B$20:$H$135,IF($L124&gt;=75,7,IF($L124&gt;=30,6,IF($L124&gt;=15,5,IF($L124&gt;=10,4,IF($L124&gt;=1.5,3,2)))))))*$L123</f>
        <v>0</v>
      </c>
      <c r="Y153" s="13">
        <f>(VLOOKUP(Y145,'background calcs'!$B$20:$H$135,IF($L124&gt;=75,7,IF($L124&gt;=30,6,IF($L124&gt;=15,5,IF($L124&gt;=10,4,IF($L124&gt;=1.5,3,2)))))))*$L123</f>
        <v>0</v>
      </c>
      <c r="Z153" s="13">
        <f>(VLOOKUP(Z145,'background calcs'!$B$20:$H$135,IF($L124&gt;=75,7,IF($L124&gt;=30,6,IF($L124&gt;=15,5,IF($L124&gt;=10,4,IF($L124&gt;=1.5,3,2)))))))*$L123</f>
        <v>0</v>
      </c>
      <c r="AA153" s="13">
        <f>(VLOOKUP(AA145,'background calcs'!$B$20:$H$135,IF($L124&gt;=75,7,IF($L124&gt;=30,6,IF($L124&gt;=15,5,IF($L124&gt;=10,4,IF($L124&gt;=1.5,3,2)))))))*$L123</f>
        <v>0</v>
      </c>
      <c r="AB153" s="13">
        <f>(VLOOKUP(AB145,'background calcs'!$B$20:$H$135,IF($L124&gt;=75,7,IF($L124&gt;=30,6,IF($L124&gt;=15,5,IF($L124&gt;=10,4,IF($L124&gt;=1.5,3,2)))))))*$L123</f>
        <v>0</v>
      </c>
      <c r="AC153" s="13">
        <f>(VLOOKUP(AC145,'background calcs'!$B$20:$H$135,IF($L124&gt;=75,7,IF($L124&gt;=30,6,IF($L124&gt;=15,5,IF($L124&gt;=10,4,IF($L124&gt;=1.5,3,2)))))))*$L123</f>
        <v>0</v>
      </c>
      <c r="AD153" s="13">
        <f>(VLOOKUP(AD145,'background calcs'!$B$20:$H$135,IF($L124&gt;=75,7,IF($L124&gt;=30,6,IF($L124&gt;=15,5,IF($L124&gt;=10,4,IF($L124&gt;=1.5,3,2)))))))*$L123</f>
        <v>0</v>
      </c>
      <c r="AE153" s="13">
        <f>(VLOOKUP(AE145,'background calcs'!$B$20:$H$135,IF($L124&gt;=75,7,IF($L124&gt;=30,6,IF($L124&gt;=15,5,IF($L124&gt;=10,4,IF($L124&gt;=1.5,3,2)))))))*$L123</f>
        <v>0</v>
      </c>
      <c r="AF153" s="75">
        <f>(VLOOKUP(AF145,'background calcs'!$B$20:$H$135,IF($L124&gt;=75,7,IF($L124&gt;=30,6,IF($L124&gt;=15,5,IF($L124&gt;=10,4,IF($L124&gt;=1.5,3,2)))))))*$L123</f>
        <v>0</v>
      </c>
      <c r="AG153" s="20"/>
      <c r="AH153" s="20"/>
      <c r="AI153" s="20"/>
      <c r="AJ153" s="20"/>
      <c r="AK153" s="20"/>
      <c r="AL153" s="20"/>
      <c r="AM153" s="20"/>
      <c r="AN153" s="20"/>
      <c r="AO153" s="20"/>
      <c r="AP153" s="110"/>
      <c r="AQ153" s="110"/>
      <c r="AR153" s="20"/>
    </row>
    <row r="154" spans="2:44" ht="15.75" thickBot="1">
      <c r="B154" s="9"/>
      <c r="C154" s="9"/>
      <c r="D154" s="9"/>
      <c r="E154" s="9"/>
      <c r="F154" s="9"/>
      <c r="G154" s="9"/>
      <c r="H154" s="9"/>
      <c r="I154" s="110"/>
      <c r="J154" s="91" t="s">
        <v>147</v>
      </c>
      <c r="K154" s="92" t="s">
        <v>11</v>
      </c>
      <c r="L154" s="64">
        <f>(VLOOKUP(L146,'background calcs'!$B$20:$H$135,IF($L124&gt;=75,7,IF($L124&gt;=30,6,IF($L124&gt;=15,5,IF($L124&gt;=10,4,IF($L124&gt;=1.5,3,2)))))))*$L123</f>
        <v>0</v>
      </c>
      <c r="M154" s="64">
        <f>L123</f>
        <v>0</v>
      </c>
      <c r="N154" s="64">
        <f>L123</f>
        <v>0</v>
      </c>
      <c r="O154" s="64">
        <f>L123</f>
        <v>0</v>
      </c>
      <c r="P154" s="64">
        <f>L123</f>
        <v>0</v>
      </c>
      <c r="Q154" s="64">
        <f>L123</f>
        <v>0</v>
      </c>
      <c r="R154" s="64">
        <f>L123</f>
        <v>0</v>
      </c>
      <c r="S154" s="64">
        <f>L123</f>
        <v>0</v>
      </c>
      <c r="T154" s="64">
        <f>L123</f>
        <v>0</v>
      </c>
      <c r="U154" s="64">
        <f>L123</f>
        <v>0</v>
      </c>
      <c r="V154" s="64">
        <f>L123</f>
        <v>0</v>
      </c>
      <c r="W154" s="64">
        <f>L123</f>
        <v>0</v>
      </c>
      <c r="X154" s="64">
        <f>L123</f>
        <v>0</v>
      </c>
      <c r="Y154" s="64">
        <f>L123</f>
        <v>0</v>
      </c>
      <c r="Z154" s="64">
        <f>L123</f>
        <v>0</v>
      </c>
      <c r="AA154" s="64">
        <f>L123</f>
        <v>0</v>
      </c>
      <c r="AB154" s="64">
        <f>L123</f>
        <v>0</v>
      </c>
      <c r="AC154" s="64">
        <f>L123</f>
        <v>0</v>
      </c>
      <c r="AD154" s="64">
        <f>L123</f>
        <v>0</v>
      </c>
      <c r="AE154" s="64">
        <f>L123</f>
        <v>0</v>
      </c>
      <c r="AF154" s="105">
        <f>L123</f>
        <v>0</v>
      </c>
      <c r="AG154" s="20"/>
      <c r="AH154" s="20"/>
      <c r="AI154" s="20"/>
      <c r="AJ154" s="20"/>
      <c r="AK154" s="20"/>
      <c r="AL154" s="20"/>
      <c r="AM154" s="20"/>
      <c r="AN154" s="20"/>
      <c r="AO154" s="20"/>
      <c r="AP154" s="110"/>
      <c r="AQ154" s="110"/>
      <c r="AR154" s="20"/>
    </row>
    <row r="155" spans="2:44" ht="15">
      <c r="B155" s="9"/>
      <c r="C155" s="9"/>
      <c r="D155" s="9"/>
      <c r="E155" s="9"/>
      <c r="F155" s="9"/>
      <c r="G155" s="9"/>
      <c r="H155" s="9"/>
      <c r="I155" s="110"/>
      <c r="J155" s="93">
        <v>1</v>
      </c>
      <c r="K155" s="94" t="s">
        <v>127</v>
      </c>
      <c r="L155" s="95" t="e">
        <f>L139/L147*$L123</f>
        <v>#DIV/0!</v>
      </c>
      <c r="M155" s="95" t="e">
        <f>M139/M147*$L123</f>
        <v>#DIV/0!</v>
      </c>
      <c r="N155" s="95" t="e">
        <f>N139/N147*$L123</f>
        <v>#DIV/0!</v>
      </c>
      <c r="O155" s="95" t="e">
        <f>O139/O147*$L123</f>
        <v>#DIV/0!</v>
      </c>
      <c r="P155" s="95" t="e">
        <f>P139/P147*$L123</f>
        <v>#DIV/0!</v>
      </c>
      <c r="Q155" s="95" t="e">
        <f>Q139/Q147*$L123</f>
        <v>#DIV/0!</v>
      </c>
      <c r="R155" s="95" t="e">
        <f>R139/R147*$L123</f>
        <v>#DIV/0!</v>
      </c>
      <c r="S155" s="95" t="e">
        <f>S139/S147*$L123</f>
        <v>#DIV/0!</v>
      </c>
      <c r="T155" s="95" t="e">
        <f>T139/T147*$L123</f>
        <v>#DIV/0!</v>
      </c>
      <c r="U155" s="95" t="e">
        <f>U139/U147*$L123</f>
        <v>#DIV/0!</v>
      </c>
      <c r="V155" s="95" t="e">
        <f>V139/V147*$L123</f>
        <v>#DIV/0!</v>
      </c>
      <c r="W155" s="95" t="e">
        <f>W139/W147*$L123</f>
        <v>#DIV/0!</v>
      </c>
      <c r="X155" s="95" t="e">
        <f>X139/X147*$L123</f>
        <v>#DIV/0!</v>
      </c>
      <c r="Y155" s="95" t="e">
        <f>Y139/Y147*$L123</f>
        <v>#DIV/0!</v>
      </c>
      <c r="Z155" s="95" t="e">
        <f>Z139/Z147*$L123</f>
        <v>#DIV/0!</v>
      </c>
      <c r="AA155" s="95" t="e">
        <f>AA139/AA147*$L123</f>
        <v>#DIV/0!</v>
      </c>
      <c r="AB155" s="95" t="e">
        <f>AB139/AB147*$L123</f>
        <v>#DIV/0!</v>
      </c>
      <c r="AC155" s="95" t="e">
        <f>AC139/AC147*$L123</f>
        <v>#DIV/0!</v>
      </c>
      <c r="AD155" s="95" t="e">
        <f>AD139/AD147*$L123</f>
        <v>#DIV/0!</v>
      </c>
      <c r="AE155" s="95" t="e">
        <f>AE139/AE147*$L123</f>
        <v>#DIV/0!</v>
      </c>
      <c r="AF155" s="96" t="e">
        <f>AF139/AF147*$L123</f>
        <v>#DIV/0!</v>
      </c>
      <c r="AG155" s="20"/>
      <c r="AH155" s="20"/>
      <c r="AI155" s="20"/>
      <c r="AJ155" s="20"/>
      <c r="AK155" s="20"/>
      <c r="AL155" s="20"/>
      <c r="AM155" s="20"/>
      <c r="AN155" s="20"/>
      <c r="AO155" s="20"/>
      <c r="AP155" s="110"/>
      <c r="AQ155" s="110"/>
      <c r="AR155" s="20"/>
    </row>
    <row r="156" spans="2:44" ht="15">
      <c r="B156" s="9"/>
      <c r="C156" s="9"/>
      <c r="D156" s="9"/>
      <c r="E156" s="9"/>
      <c r="F156" s="9"/>
      <c r="G156" s="9"/>
      <c r="H156" s="9"/>
      <c r="I156" s="110"/>
      <c r="J156" s="70">
        <v>2</v>
      </c>
      <c r="K156" s="63" t="s">
        <v>2</v>
      </c>
      <c r="L156" s="88" t="e">
        <f>L140/L148*$L123</f>
        <v>#DIV/0!</v>
      </c>
      <c r="M156" s="14" t="e">
        <f>M140/M148*$L123</f>
        <v>#DIV/0!</v>
      </c>
      <c r="N156" s="14" t="e">
        <f>N140/N148*$L123</f>
        <v>#DIV/0!</v>
      </c>
      <c r="O156" s="14" t="e">
        <f>O140/O148*$L123</f>
        <v>#DIV/0!</v>
      </c>
      <c r="P156" s="14" t="e">
        <f>P140/P148*$L123</f>
        <v>#DIV/0!</v>
      </c>
      <c r="Q156" s="14" t="e">
        <f>Q140/Q148*$L123</f>
        <v>#DIV/0!</v>
      </c>
      <c r="R156" s="14" t="e">
        <f>R140/R148*$L123</f>
        <v>#DIV/0!</v>
      </c>
      <c r="S156" s="14" t="e">
        <f>S140/S148*$L123</f>
        <v>#DIV/0!</v>
      </c>
      <c r="T156" s="14" t="e">
        <f>T140/T148*$L123</f>
        <v>#DIV/0!</v>
      </c>
      <c r="U156" s="14" t="e">
        <f>U140/U148*$L123</f>
        <v>#DIV/0!</v>
      </c>
      <c r="V156" s="14" t="e">
        <f>V140/V148*$L123</f>
        <v>#DIV/0!</v>
      </c>
      <c r="W156" s="14" t="e">
        <f>W140/W148*$L123</f>
        <v>#DIV/0!</v>
      </c>
      <c r="X156" s="14" t="e">
        <f>X140/X148*$L123</f>
        <v>#DIV/0!</v>
      </c>
      <c r="Y156" s="14" t="e">
        <f>Y140/Y148*$L123</f>
        <v>#DIV/0!</v>
      </c>
      <c r="Z156" s="14" t="e">
        <f>Z140/Z148*$L123</f>
        <v>#DIV/0!</v>
      </c>
      <c r="AA156" s="14" t="e">
        <f>AA140/AA148*$L123</f>
        <v>#DIV/0!</v>
      </c>
      <c r="AB156" s="14" t="e">
        <f>AB140/AB148*$L123</f>
        <v>#DIV/0!</v>
      </c>
      <c r="AC156" s="14" t="e">
        <f>AC140/AC148*$L123</f>
        <v>#DIV/0!</v>
      </c>
      <c r="AD156" s="14" t="e">
        <f>AD140/AD148*$L123</f>
        <v>#DIV/0!</v>
      </c>
      <c r="AE156" s="14" t="e">
        <f>AE140/AE148*$L123</f>
        <v>#DIV/0!</v>
      </c>
      <c r="AF156" s="71" t="e">
        <f>AF140/AF148*$L123</f>
        <v>#DIV/0!</v>
      </c>
      <c r="AG156" s="20"/>
      <c r="AH156" s="20"/>
      <c r="AI156" s="20"/>
      <c r="AJ156" s="20"/>
      <c r="AK156" s="20"/>
      <c r="AL156" s="20"/>
      <c r="AM156" s="20"/>
      <c r="AN156" s="20"/>
      <c r="AO156" s="20"/>
      <c r="AP156" s="110"/>
      <c r="AQ156" s="110"/>
      <c r="AR156" s="20"/>
    </row>
    <row r="157" spans="2:44" ht="15">
      <c r="B157" s="9"/>
      <c r="C157" s="9"/>
      <c r="D157" s="9"/>
      <c r="E157" s="9"/>
      <c r="F157" s="9"/>
      <c r="G157" s="9"/>
      <c r="H157" s="9"/>
      <c r="I157" s="110"/>
      <c r="J157" s="70">
        <v>3</v>
      </c>
      <c r="K157" s="61" t="s">
        <v>130</v>
      </c>
      <c r="L157" s="88" t="e">
        <f>L141/L149*$L123</f>
        <v>#DIV/0!</v>
      </c>
      <c r="M157" s="88" t="e">
        <f>M141/M149*$L123</f>
        <v>#DIV/0!</v>
      </c>
      <c r="N157" s="88" t="e">
        <f>N141/N149*$L123</f>
        <v>#DIV/0!</v>
      </c>
      <c r="O157" s="88" t="e">
        <f>O141/O149*$L123</f>
        <v>#DIV/0!</v>
      </c>
      <c r="P157" s="88" t="e">
        <f>P141/P149*$L123</f>
        <v>#DIV/0!</v>
      </c>
      <c r="Q157" s="88" t="e">
        <f>Q141/Q149*$L123</f>
        <v>#DIV/0!</v>
      </c>
      <c r="R157" s="88" t="e">
        <f>R141/R149*$L123</f>
        <v>#DIV/0!</v>
      </c>
      <c r="S157" s="88" t="e">
        <f>S141/S149*$L123</f>
        <v>#DIV/0!</v>
      </c>
      <c r="T157" s="88" t="e">
        <f>T141/T149*$L123</f>
        <v>#DIV/0!</v>
      </c>
      <c r="U157" s="88" t="e">
        <f>U141/U149*$L123</f>
        <v>#DIV/0!</v>
      </c>
      <c r="V157" s="88" t="e">
        <f>V141/V149*$L123</f>
        <v>#DIV/0!</v>
      </c>
      <c r="W157" s="88" t="e">
        <f>W141/W149*$L123</f>
        <v>#DIV/0!</v>
      </c>
      <c r="X157" s="88" t="e">
        <f>X141/X149*$L123</f>
        <v>#DIV/0!</v>
      </c>
      <c r="Y157" s="88" t="e">
        <f>Y141/Y149*$L123</f>
        <v>#DIV/0!</v>
      </c>
      <c r="Z157" s="88" t="e">
        <f>Z141/Z149*$L123</f>
        <v>#DIV/0!</v>
      </c>
      <c r="AA157" s="88" t="e">
        <f>AA141/AA149*$L123</f>
        <v>#DIV/0!</v>
      </c>
      <c r="AB157" s="88" t="e">
        <f>AB141/AB149*$L123</f>
        <v>#DIV/0!</v>
      </c>
      <c r="AC157" s="88" t="e">
        <f>AC141/AC149*$L123</f>
        <v>#DIV/0!</v>
      </c>
      <c r="AD157" s="88" t="e">
        <f>AD141/AD149*$L123</f>
        <v>#DIV/0!</v>
      </c>
      <c r="AE157" s="88" t="e">
        <f>AE141/AE149*$L123</f>
        <v>#DIV/0!</v>
      </c>
      <c r="AF157" s="89" t="e">
        <f>AF141/AF149*$L123</f>
        <v>#DIV/0!</v>
      </c>
      <c r="AG157" s="20"/>
      <c r="AH157" s="20"/>
      <c r="AI157" s="20"/>
      <c r="AJ157" s="20"/>
      <c r="AK157" s="20"/>
      <c r="AL157" s="20"/>
      <c r="AM157" s="20"/>
      <c r="AN157" s="20"/>
      <c r="AO157" s="20"/>
      <c r="AP157" s="110"/>
      <c r="AQ157" s="110"/>
      <c r="AR157" s="20"/>
    </row>
    <row r="158" spans="2:44" ht="15">
      <c r="B158" s="9"/>
      <c r="C158" s="9"/>
      <c r="D158" s="9"/>
      <c r="E158" s="9"/>
      <c r="F158" s="9"/>
      <c r="G158" s="9"/>
      <c r="H158" s="9"/>
      <c r="I158" s="110"/>
      <c r="J158" s="70">
        <v>4</v>
      </c>
      <c r="K158" s="61" t="s">
        <v>3</v>
      </c>
      <c r="L158" s="13" t="e">
        <f>L142/L150*$L123</f>
        <v>#DIV/0!</v>
      </c>
      <c r="M158" s="13" t="e">
        <f>M142/M150*$L123</f>
        <v>#DIV/0!</v>
      </c>
      <c r="N158" s="13" t="e">
        <f>N142/N150*$L123</f>
        <v>#DIV/0!</v>
      </c>
      <c r="O158" s="13" t="e">
        <f>O142/O150*$L123</f>
        <v>#DIV/0!</v>
      </c>
      <c r="P158" s="13" t="e">
        <f>P142/P150*$L123</f>
        <v>#DIV/0!</v>
      </c>
      <c r="Q158" s="13" t="e">
        <f>Q142/Q150*$L123</f>
        <v>#DIV/0!</v>
      </c>
      <c r="R158" s="13" t="e">
        <f>R142/R150*$L123</f>
        <v>#DIV/0!</v>
      </c>
      <c r="S158" s="13" t="e">
        <f>S142/S150*$L123</f>
        <v>#DIV/0!</v>
      </c>
      <c r="T158" s="13" t="e">
        <f>T142/T150*$L123</f>
        <v>#DIV/0!</v>
      </c>
      <c r="U158" s="13" t="e">
        <f>U142/U150*$L123</f>
        <v>#DIV/0!</v>
      </c>
      <c r="V158" s="13" t="e">
        <f>V142/V150*$L123</f>
        <v>#DIV/0!</v>
      </c>
      <c r="W158" s="13" t="e">
        <f>W142/W150*$L123</f>
        <v>#DIV/0!</v>
      </c>
      <c r="X158" s="13" t="e">
        <f>X142/X150*$L123</f>
        <v>#DIV/0!</v>
      </c>
      <c r="Y158" s="13" t="e">
        <f>Y142/Y150*$L123</f>
        <v>#DIV/0!</v>
      </c>
      <c r="Z158" s="13" t="e">
        <f>Z142/Z150*$L123</f>
        <v>#DIV/0!</v>
      </c>
      <c r="AA158" s="13" t="e">
        <f>AA142/AA150*$L123</f>
        <v>#DIV/0!</v>
      </c>
      <c r="AB158" s="13" t="e">
        <f>AB142/AB150*$L123</f>
        <v>#DIV/0!</v>
      </c>
      <c r="AC158" s="13" t="e">
        <f>AC142/AC150*$L123</f>
        <v>#DIV/0!</v>
      </c>
      <c r="AD158" s="13" t="e">
        <f>AD142/AD150*$L123</f>
        <v>#DIV/0!</v>
      </c>
      <c r="AE158" s="13" t="e">
        <f>AE142/AE150*$L123</f>
        <v>#DIV/0!</v>
      </c>
      <c r="AF158" s="75" t="e">
        <f>AF142/AF150*$L123</f>
        <v>#DIV/0!</v>
      </c>
      <c r="AG158" s="20"/>
      <c r="AH158" s="20"/>
      <c r="AI158" s="20"/>
      <c r="AJ158" s="20"/>
      <c r="AK158" s="20"/>
      <c r="AL158" s="20"/>
      <c r="AM158" s="20"/>
      <c r="AN158" s="20"/>
      <c r="AO158" s="20"/>
      <c r="AP158" s="110"/>
      <c r="AQ158" s="110"/>
      <c r="AR158" s="20"/>
    </row>
    <row r="159" spans="2:44" ht="15">
      <c r="B159" s="9"/>
      <c r="C159" s="9"/>
      <c r="D159" s="9"/>
      <c r="E159" s="9"/>
      <c r="F159" s="9"/>
      <c r="G159" s="9"/>
      <c r="H159" s="9"/>
      <c r="I159" s="110"/>
      <c r="J159" s="150">
        <v>5</v>
      </c>
      <c r="K159" s="61" t="s">
        <v>98</v>
      </c>
      <c r="L159" s="13" t="e">
        <f>L143/L151*$L123</f>
        <v>#DIV/0!</v>
      </c>
      <c r="M159" s="13" t="e">
        <f>M143/M151*$L123</f>
        <v>#DIV/0!</v>
      </c>
      <c r="N159" s="13" t="e">
        <f>N143/N151*$L123</f>
        <v>#DIV/0!</v>
      </c>
      <c r="O159" s="13" t="e">
        <f>O143/O151*$L123</f>
        <v>#DIV/0!</v>
      </c>
      <c r="P159" s="13" t="e">
        <f>P143/P151*$L123</f>
        <v>#DIV/0!</v>
      </c>
      <c r="Q159" s="13" t="e">
        <f>Q143/Q151*$L123</f>
        <v>#DIV/0!</v>
      </c>
      <c r="R159" s="13" t="e">
        <f>R143/R151*$L123</f>
        <v>#DIV/0!</v>
      </c>
      <c r="S159" s="13" t="e">
        <f>S143/S151*$L123</f>
        <v>#DIV/0!</v>
      </c>
      <c r="T159" s="13" t="e">
        <f>T143/T151*$L123</f>
        <v>#DIV/0!</v>
      </c>
      <c r="U159" s="13" t="e">
        <f>U143/U151*$L123</f>
        <v>#DIV/0!</v>
      </c>
      <c r="V159" s="13" t="e">
        <f>V143/V151*$L123</f>
        <v>#DIV/0!</v>
      </c>
      <c r="W159" s="13" t="e">
        <f>W143/W151*$L123</f>
        <v>#DIV/0!</v>
      </c>
      <c r="X159" s="13" t="e">
        <f>X143/X151*$L123</f>
        <v>#DIV/0!</v>
      </c>
      <c r="Y159" s="13" t="e">
        <f>Y143/Y151*$L123</f>
        <v>#DIV/0!</v>
      </c>
      <c r="Z159" s="13" t="e">
        <f>Z143/Z151*$L123</f>
        <v>#DIV/0!</v>
      </c>
      <c r="AA159" s="13" t="e">
        <f>AA143/AA151*$L123</f>
        <v>#DIV/0!</v>
      </c>
      <c r="AB159" s="13" t="e">
        <f>AB143/AB151*$L123</f>
        <v>#DIV/0!</v>
      </c>
      <c r="AC159" s="13" t="e">
        <f>AC143/AC151*$L123</f>
        <v>#DIV/0!</v>
      </c>
      <c r="AD159" s="13" t="e">
        <f>AD143/AD151*$L123</f>
        <v>#DIV/0!</v>
      </c>
      <c r="AE159" s="13" t="e">
        <f>AE143/AE151*$L123</f>
        <v>#DIV/0!</v>
      </c>
      <c r="AF159" s="75" t="e">
        <f>AF143/AF151*$L123</f>
        <v>#DIV/0!</v>
      </c>
      <c r="AG159" s="20"/>
      <c r="AH159" s="20"/>
      <c r="AI159" s="20"/>
      <c r="AJ159" s="20"/>
      <c r="AK159" s="20"/>
      <c r="AL159" s="20"/>
      <c r="AM159" s="20"/>
      <c r="AN159" s="20"/>
      <c r="AO159" s="20"/>
      <c r="AP159" s="110"/>
      <c r="AQ159" s="110"/>
      <c r="AR159" s="20"/>
    </row>
    <row r="160" spans="2:44" ht="15">
      <c r="B160" s="9"/>
      <c r="C160" s="9"/>
      <c r="D160" s="9"/>
      <c r="E160" s="9"/>
      <c r="F160" s="9"/>
      <c r="G160" s="9"/>
      <c r="H160" s="9"/>
      <c r="I160" s="110"/>
      <c r="J160" s="70">
        <v>6</v>
      </c>
      <c r="K160" s="55" t="s">
        <v>128</v>
      </c>
      <c r="L160" s="13">
        <v>0</v>
      </c>
      <c r="M160" s="13">
        <f>1.2034*M126</f>
        <v>0.06017</v>
      </c>
      <c r="N160" s="13">
        <f>1.2034*N126</f>
        <v>0.12034</v>
      </c>
      <c r="O160" s="13">
        <f>1.2034*O126</f>
        <v>0.18051</v>
      </c>
      <c r="P160" s="13">
        <f>-0.4404*P126^3+0.928352*P126^2+0.377305*P126+0.131617</f>
        <v>0.24068888000000002</v>
      </c>
      <c r="Q160" s="13">
        <f>-0.4404*Q126^3+0.928352*Q126^2+0.377305*Q126+0.131617</f>
        <v>0.277084</v>
      </c>
      <c r="R160" s="13">
        <f>-0.4404*R126^3+0.928352*R126^2+0.377305*R126+0.131617</f>
        <v>0.31646938</v>
      </c>
      <c r="S160" s="13">
        <f>-0.4404*S126^3+0.928352*S126^2+0.377305*S126+0.131617</f>
        <v>0.35851471999999995</v>
      </c>
      <c r="T160" s="13">
        <f>-0.4404*T126^3+0.928352*T126^2+0.377305*T126+0.131617</f>
        <v>0.40288972</v>
      </c>
      <c r="U160" s="13">
        <f>-0.4404*U126^3+0.928352*U126^2+0.377305*U126+0.131617</f>
        <v>0.44926407999999995</v>
      </c>
      <c r="V160" s="13">
        <f>-0.4404*V126^3+0.928352*V126^2+0.377305*V126+0.131617</f>
        <v>0.4973075</v>
      </c>
      <c r="W160" s="13">
        <f>-0.4404*W126^3+0.928352*W126^2+0.377305*W126+0.131617</f>
        <v>0.5466896800000001</v>
      </c>
      <c r="X160" s="13">
        <f>-0.4404*X126^3+0.928352*X126^2+0.377305*X126+0.131617</f>
        <v>0.59708032</v>
      </c>
      <c r="Y160" s="13">
        <f>-0.4404*Y126^3+0.928352*Y126^2+0.377305*Y126+0.131617</f>
        <v>0.6481491199999999</v>
      </c>
      <c r="Z160" s="13">
        <f>-0.4404*Z126^3+0.928352*Z126^2+0.377305*Z126+0.131617</f>
        <v>0.6995657799999999</v>
      </c>
      <c r="AA160" s="13">
        <f>-0.4404*AA126^3+0.928352*AA126^2+0.377305*AA126+0.131617</f>
        <v>0.751</v>
      </c>
      <c r="AB160" s="13">
        <f>-0.4404*AB126^3+0.928352*AB126^2+0.377305*AB126+0.131617</f>
        <v>0.80212148</v>
      </c>
      <c r="AC160" s="13">
        <f>-0.4404*AC126^3+0.928352*AC126^2+0.377305*AC126+0.131617</f>
        <v>0.85259992</v>
      </c>
      <c r="AD160" s="13">
        <f>-0.4404*AD126^3+0.928352*AD126^2+0.377305*AD126+0.131617</f>
        <v>0.9021050199999999</v>
      </c>
      <c r="AE160" s="13">
        <f>-0.4404*AE126^3+0.928352*AE126^2+0.377305*AE126+0.131617</f>
        <v>0.95030648</v>
      </c>
      <c r="AF160" s="75">
        <f>-0.4404*AF126^3+0.928352*AF126^2+0.377305*AF126+0.131617</f>
        <v>0.9968739999999999</v>
      </c>
      <c r="AG160" s="20"/>
      <c r="AH160" s="20"/>
      <c r="AI160" s="20"/>
      <c r="AJ160" s="20"/>
      <c r="AK160" s="20"/>
      <c r="AL160" s="20"/>
      <c r="AM160" s="20"/>
      <c r="AN160" s="20"/>
      <c r="AO160" s="20"/>
      <c r="AP160" s="110"/>
      <c r="AQ160" s="110"/>
      <c r="AR160" s="20"/>
    </row>
    <row r="161" spans="2:44" ht="15">
      <c r="B161" s="9"/>
      <c r="C161" s="9"/>
      <c r="D161" s="9"/>
      <c r="E161" s="9"/>
      <c r="F161" s="9"/>
      <c r="G161" s="9"/>
      <c r="H161" s="9"/>
      <c r="I161" s="110"/>
      <c r="J161" s="70">
        <v>7</v>
      </c>
      <c r="K161" s="61" t="s">
        <v>151</v>
      </c>
      <c r="L161" s="13" t="e">
        <f>L145/L153*$L123</f>
        <v>#DIV/0!</v>
      </c>
      <c r="M161" s="13" t="e">
        <f>L161+($AF161-$L161)/20</f>
        <v>#DIV/0!</v>
      </c>
      <c r="N161" s="13" t="e">
        <f>M161+($AF161-$L161)/20</f>
        <v>#DIV/0!</v>
      </c>
      <c r="O161" s="13" t="e">
        <f>N161+($AF161-$L161)/20</f>
        <v>#DIV/0!</v>
      </c>
      <c r="P161" s="13" t="e">
        <f>O161+($AF161-$L161)/20</f>
        <v>#DIV/0!</v>
      </c>
      <c r="Q161" s="13" t="e">
        <f>P161+($AF161-$L161)/20</f>
        <v>#DIV/0!</v>
      </c>
      <c r="R161" s="13" t="e">
        <f>Q161+($AF161-$L161)/20</f>
        <v>#DIV/0!</v>
      </c>
      <c r="S161" s="13" t="e">
        <f>R161+($AF161-$L161)/20</f>
        <v>#DIV/0!</v>
      </c>
      <c r="T161" s="13" t="e">
        <f>S161+($AF161-$L161)/20</f>
        <v>#DIV/0!</v>
      </c>
      <c r="U161" s="13" t="e">
        <f>T161+($AF161-$L161)/20</f>
        <v>#DIV/0!</v>
      </c>
      <c r="V161" s="13" t="e">
        <f>U161+($AF161-$L161)/20</f>
        <v>#DIV/0!</v>
      </c>
      <c r="W161" s="13" t="e">
        <f>V161+($AF161-$L161)/20</f>
        <v>#DIV/0!</v>
      </c>
      <c r="X161" s="13" t="e">
        <f>W161+($AF161-$L161)/20</f>
        <v>#DIV/0!</v>
      </c>
      <c r="Y161" s="13" t="e">
        <f>X161+($AF161-$L161)/20</f>
        <v>#DIV/0!</v>
      </c>
      <c r="Z161" s="13" t="e">
        <f>Y161+($AF161-$L161)/20</f>
        <v>#DIV/0!</v>
      </c>
      <c r="AA161" s="13" t="e">
        <f>Z161+($AF161-$L161)/20</f>
        <v>#DIV/0!</v>
      </c>
      <c r="AB161" s="13" t="e">
        <f>AA161+($AF161-$L161)/20</f>
        <v>#DIV/0!</v>
      </c>
      <c r="AC161" s="13" t="e">
        <f>AB161+($AF161-$L161)/20</f>
        <v>#DIV/0!</v>
      </c>
      <c r="AD161" s="13" t="e">
        <f>AC161+($AF161-$L161)/20</f>
        <v>#DIV/0!</v>
      </c>
      <c r="AE161" s="13" t="e">
        <f>AD161+($AF161-$L161)/20</f>
        <v>#DIV/0!</v>
      </c>
      <c r="AF161" s="90">
        <v>1</v>
      </c>
      <c r="AG161" s="20"/>
      <c r="AH161" s="20"/>
      <c r="AI161" s="20"/>
      <c r="AJ161" s="20"/>
      <c r="AK161" s="20"/>
      <c r="AL161" s="20"/>
      <c r="AM161" s="20"/>
      <c r="AN161" s="20"/>
      <c r="AO161" s="20"/>
      <c r="AP161" s="110"/>
      <c r="AQ161" s="110"/>
      <c r="AR161" s="20"/>
    </row>
    <row r="162" spans="2:44" ht="15.75" thickBot="1">
      <c r="B162" s="9"/>
      <c r="C162" s="9"/>
      <c r="D162" s="9"/>
      <c r="E162" s="9"/>
      <c r="F162" s="9"/>
      <c r="G162" s="9"/>
      <c r="H162" s="9"/>
      <c r="I162" s="110"/>
      <c r="J162" s="97">
        <v>8</v>
      </c>
      <c r="K162" s="98" t="s">
        <v>1</v>
      </c>
      <c r="L162" s="99">
        <v>0</v>
      </c>
      <c r="M162" s="99" t="e">
        <f>M146/M154*$L123</f>
        <v>#DIV/0!</v>
      </c>
      <c r="N162" s="99" t="e">
        <f>N146/N154*$L123</f>
        <v>#DIV/0!</v>
      </c>
      <c r="O162" s="99" t="e">
        <f>O146/O154*$L123</f>
        <v>#DIV/0!</v>
      </c>
      <c r="P162" s="99" t="e">
        <f>P146/P154*$L123</f>
        <v>#DIV/0!</v>
      </c>
      <c r="Q162" s="99" t="e">
        <f>Q146/Q154*$L123</f>
        <v>#DIV/0!</v>
      </c>
      <c r="R162" s="99" t="e">
        <f>R146/R154*$L123</f>
        <v>#DIV/0!</v>
      </c>
      <c r="S162" s="99" t="e">
        <f>S146/S154*$L123</f>
        <v>#DIV/0!</v>
      </c>
      <c r="T162" s="99" t="e">
        <f>T146/T154*$L123</f>
        <v>#DIV/0!</v>
      </c>
      <c r="U162" s="99" t="e">
        <f>U146/U154*$L123</f>
        <v>#DIV/0!</v>
      </c>
      <c r="V162" s="99" t="e">
        <f>V146/V154*$L123</f>
        <v>#DIV/0!</v>
      </c>
      <c r="W162" s="99" t="e">
        <f>W146/W154*$L123</f>
        <v>#DIV/0!</v>
      </c>
      <c r="X162" s="99" t="e">
        <f>X146/X154*$L123</f>
        <v>#DIV/0!</v>
      </c>
      <c r="Y162" s="99" t="e">
        <f>Y146/Y154*$L123</f>
        <v>#DIV/0!</v>
      </c>
      <c r="Z162" s="99" t="e">
        <f>Z146/Z154*$L123</f>
        <v>#DIV/0!</v>
      </c>
      <c r="AA162" s="99" t="e">
        <f>AA146/AA154*$L123</f>
        <v>#DIV/0!</v>
      </c>
      <c r="AB162" s="99" t="e">
        <f>AB146/AB154*$L123</f>
        <v>#DIV/0!</v>
      </c>
      <c r="AC162" s="99" t="e">
        <f>AC146/AC154*$L123</f>
        <v>#DIV/0!</v>
      </c>
      <c r="AD162" s="99" t="e">
        <f>AD146/AD154*$L123</f>
        <v>#DIV/0!</v>
      </c>
      <c r="AE162" s="99" t="e">
        <f>AE146/AE154*$L123</f>
        <v>#DIV/0!</v>
      </c>
      <c r="AF162" s="100" t="e">
        <f>AF146/AF154*$L123</f>
        <v>#DIV/0!</v>
      </c>
      <c r="AG162" s="20"/>
      <c r="AH162" s="20"/>
      <c r="AI162" s="20"/>
      <c r="AJ162" s="20"/>
      <c r="AK162" s="20"/>
      <c r="AL162" s="20"/>
      <c r="AM162" s="20"/>
      <c r="AN162" s="20"/>
      <c r="AO162" s="20"/>
      <c r="AP162" s="110"/>
      <c r="AQ162" s="110"/>
      <c r="AR162" s="20"/>
    </row>
    <row r="163" spans="2:44" ht="15.75" thickBot="1">
      <c r="B163" s="9"/>
      <c r="C163" s="9"/>
      <c r="D163" s="9"/>
      <c r="E163" s="9"/>
      <c r="F163" s="9"/>
      <c r="G163" s="9"/>
      <c r="H163" s="9"/>
      <c r="I163" s="110"/>
      <c r="J163" s="7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77"/>
      <c r="AG163" s="20"/>
      <c r="AH163" s="20"/>
      <c r="AI163" s="20"/>
      <c r="AJ163" s="20"/>
      <c r="AK163" s="20"/>
      <c r="AL163" s="20"/>
      <c r="AM163" s="20"/>
      <c r="AN163" s="20"/>
      <c r="AO163" s="20"/>
      <c r="AP163" s="110"/>
      <c r="AQ163" s="110"/>
      <c r="AR163" s="20"/>
    </row>
    <row r="164" spans="2:44" ht="16.5" thickBot="1">
      <c r="B164" s="9"/>
      <c r="C164" s="9"/>
      <c r="D164" s="9"/>
      <c r="E164" s="9"/>
      <c r="F164" s="9"/>
      <c r="G164" s="9"/>
      <c r="H164" s="9"/>
      <c r="I164" s="110"/>
      <c r="J164" s="65"/>
      <c r="K164" s="219" t="s">
        <v>169</v>
      </c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1"/>
      <c r="AG164" s="20"/>
      <c r="AH164" s="20"/>
      <c r="AI164" s="20"/>
      <c r="AJ164" s="20"/>
      <c r="AK164" s="20"/>
      <c r="AL164" s="20"/>
      <c r="AM164" s="20"/>
      <c r="AN164" s="20"/>
      <c r="AO164" s="20"/>
      <c r="AP164" s="110"/>
      <c r="AQ164" s="110"/>
      <c r="AR164" s="20"/>
    </row>
    <row r="165" spans="2:44" ht="15">
      <c r="B165" s="9"/>
      <c r="C165" s="9"/>
      <c r="D165" s="9"/>
      <c r="E165" s="9"/>
      <c r="F165" s="9"/>
      <c r="G165" s="9"/>
      <c r="H165" s="9"/>
      <c r="I165" s="110"/>
      <c r="J165" s="66"/>
      <c r="K165" s="24"/>
      <c r="L165" s="24"/>
      <c r="M165" s="24"/>
      <c r="N165" s="21"/>
      <c r="O165" s="21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67"/>
      <c r="AG165" s="20"/>
      <c r="AH165" s="20"/>
      <c r="AI165" s="20"/>
      <c r="AJ165" s="20"/>
      <c r="AK165" s="20"/>
      <c r="AL165" s="20"/>
      <c r="AM165" s="20"/>
      <c r="AN165" s="20"/>
      <c r="AO165" s="20"/>
      <c r="AP165" s="110"/>
      <c r="AQ165" s="110"/>
      <c r="AR165" s="20"/>
    </row>
    <row r="166" spans="2:44" ht="15">
      <c r="B166" s="9"/>
      <c r="C166" s="9"/>
      <c r="D166" s="9"/>
      <c r="E166" s="9"/>
      <c r="F166" s="9"/>
      <c r="G166" s="9"/>
      <c r="H166" s="9"/>
      <c r="I166" s="110"/>
      <c r="J166" s="66"/>
      <c r="K166" s="15" t="s">
        <v>28</v>
      </c>
      <c r="L166" s="23">
        <f>'Inputs - Equipment'!G25</f>
        <v>0</v>
      </c>
      <c r="M166" s="31">
        <v>1</v>
      </c>
      <c r="N166" s="32"/>
      <c r="O166" s="84"/>
      <c r="P166" s="46" t="s">
        <v>87</v>
      </c>
      <c r="Q166" s="35" t="e">
        <f>L166/L167</f>
        <v>#DIV/0!</v>
      </c>
      <c r="R166" s="21"/>
      <c r="S166" s="82"/>
      <c r="T166" s="84"/>
      <c r="U166" s="84"/>
      <c r="V166" s="36" t="s">
        <v>34</v>
      </c>
      <c r="W166" s="35">
        <v>6</v>
      </c>
      <c r="X166" s="21"/>
      <c r="Y166" s="21"/>
      <c r="Z166" s="24"/>
      <c r="AA166" s="24"/>
      <c r="AB166" s="24"/>
      <c r="AC166" s="24"/>
      <c r="AD166" s="24"/>
      <c r="AE166" s="24"/>
      <c r="AF166" s="67"/>
      <c r="AG166" s="20"/>
      <c r="AH166" s="20"/>
      <c r="AI166" s="20"/>
      <c r="AJ166" s="20"/>
      <c r="AK166" s="20"/>
      <c r="AL166" s="20"/>
      <c r="AM166" s="20"/>
      <c r="AN166" s="20"/>
      <c r="AO166" s="20"/>
      <c r="AP166" s="110"/>
      <c r="AQ166" s="110"/>
      <c r="AR166" s="20"/>
    </row>
    <row r="167" spans="2:44" ht="15.75">
      <c r="B167" s="9"/>
      <c r="C167" s="9"/>
      <c r="D167" s="9"/>
      <c r="E167" s="9"/>
      <c r="F167" s="9"/>
      <c r="G167" s="9"/>
      <c r="H167" s="9"/>
      <c r="I167" s="110"/>
      <c r="J167" s="205"/>
      <c r="K167" s="37" t="s">
        <v>29</v>
      </c>
      <c r="L167" s="23">
        <f>Comp4Test</f>
        <v>0</v>
      </c>
      <c r="M167" s="31">
        <v>2</v>
      </c>
      <c r="N167" s="32"/>
      <c r="O167" s="33"/>
      <c r="P167" s="46" t="s">
        <v>86</v>
      </c>
      <c r="Q167" s="38">
        <f>L166/7.481</f>
        <v>0</v>
      </c>
      <c r="R167" s="24"/>
      <c r="S167" s="32"/>
      <c r="T167" s="33"/>
      <c r="U167" s="33"/>
      <c r="V167" s="36" t="s">
        <v>35</v>
      </c>
      <c r="W167" s="39">
        <f>(L168-L169)/400+1</f>
        <v>1</v>
      </c>
      <c r="X167" s="24"/>
      <c r="Y167" s="24"/>
      <c r="Z167" s="24"/>
      <c r="AA167" s="24"/>
      <c r="AB167" s="24"/>
      <c r="AC167" s="24"/>
      <c r="AD167" s="24"/>
      <c r="AE167" s="24"/>
      <c r="AF167" s="67"/>
      <c r="AG167" s="20"/>
      <c r="AH167" s="20"/>
      <c r="AI167" s="20"/>
      <c r="AJ167" s="20"/>
      <c r="AK167" s="20"/>
      <c r="AL167" s="20"/>
      <c r="AM167" s="20"/>
      <c r="AN167" s="20"/>
      <c r="AO167" s="20"/>
      <c r="AP167" s="110"/>
      <c r="AQ167" s="110"/>
      <c r="AR167" s="20"/>
    </row>
    <row r="168" spans="2:44" ht="15.75">
      <c r="B168" s="9"/>
      <c r="C168" s="9"/>
      <c r="D168" s="9"/>
      <c r="E168" s="9"/>
      <c r="F168" s="9"/>
      <c r="G168" s="9"/>
      <c r="H168" s="9"/>
      <c r="I168" s="110"/>
      <c r="J168" s="205"/>
      <c r="K168" s="37" t="s">
        <v>30</v>
      </c>
      <c r="L168" s="23">
        <f>'Inputs - Equipment'!G23</f>
        <v>0</v>
      </c>
      <c r="M168" s="31">
        <v>3</v>
      </c>
      <c r="N168" s="85"/>
      <c r="O168" s="33"/>
      <c r="P168" s="46" t="s">
        <v>95</v>
      </c>
      <c r="Q168" s="35">
        <v>14.7</v>
      </c>
      <c r="R168" s="24"/>
      <c r="S168" s="32"/>
      <c r="T168" s="33"/>
      <c r="U168" s="33"/>
      <c r="V168" s="36" t="s">
        <v>36</v>
      </c>
      <c r="W168" s="35" t="e">
        <f>L170+((1-L170)*Q172*(1-EXP(-Q170/Q172)))/Q170</f>
        <v>#DIV/0!</v>
      </c>
      <c r="X168" s="24"/>
      <c r="Y168" s="24"/>
      <c r="Z168" s="24"/>
      <c r="AA168" s="24"/>
      <c r="AB168" s="24"/>
      <c r="AC168" s="24"/>
      <c r="AD168" s="24"/>
      <c r="AE168" s="24"/>
      <c r="AF168" s="67"/>
      <c r="AG168" s="20"/>
      <c r="AH168" s="20"/>
      <c r="AI168" s="20"/>
      <c r="AJ168" s="20"/>
      <c r="AK168" s="20"/>
      <c r="AL168" s="20"/>
      <c r="AM168" s="20"/>
      <c r="AN168" s="20"/>
      <c r="AO168" s="20"/>
      <c r="AP168" s="110"/>
      <c r="AQ168" s="110"/>
      <c r="AR168" s="20"/>
    </row>
    <row r="169" spans="2:44" ht="15.75">
      <c r="B169" s="9"/>
      <c r="C169" s="9"/>
      <c r="D169" s="9"/>
      <c r="E169" s="9"/>
      <c r="F169" s="9"/>
      <c r="G169" s="9"/>
      <c r="H169" s="9"/>
      <c r="I169" s="110"/>
      <c r="J169" s="203"/>
      <c r="K169" s="37" t="s">
        <v>31</v>
      </c>
      <c r="L169" s="23">
        <f>'Inputs - Equipment'!G22</f>
        <v>0</v>
      </c>
      <c r="M169" s="40">
        <v>4</v>
      </c>
      <c r="N169" s="86"/>
      <c r="O169" s="42"/>
      <c r="P169" s="34" t="s">
        <v>96</v>
      </c>
      <c r="Q169" s="35">
        <v>0</v>
      </c>
      <c r="R169" s="24"/>
      <c r="S169" s="41"/>
      <c r="T169" s="42"/>
      <c r="U169" s="42"/>
      <c r="V169" s="37" t="s">
        <v>37</v>
      </c>
      <c r="W169" s="35">
        <f>(1+L170)/2</f>
        <v>0.5</v>
      </c>
      <c r="X169" s="24"/>
      <c r="Y169" s="24"/>
      <c r="Z169" s="24"/>
      <c r="AA169" s="24"/>
      <c r="AB169" s="24"/>
      <c r="AC169" s="24"/>
      <c r="AD169" s="24"/>
      <c r="AE169" s="24"/>
      <c r="AF169" s="67"/>
      <c r="AG169" s="20"/>
      <c r="AH169" s="20"/>
      <c r="AI169" s="20"/>
      <c r="AJ169" s="20"/>
      <c r="AK169" s="20"/>
      <c r="AL169" s="20"/>
      <c r="AM169" s="20"/>
      <c r="AN169" s="20"/>
      <c r="AO169" s="20"/>
      <c r="AP169" s="110"/>
      <c r="AQ169" s="110"/>
      <c r="AR169" s="20"/>
    </row>
    <row r="170" spans="2:44" ht="15.75">
      <c r="B170" s="9"/>
      <c r="C170" s="9"/>
      <c r="D170" s="9"/>
      <c r="E170" s="9"/>
      <c r="F170" s="9"/>
      <c r="G170" s="9"/>
      <c r="H170" s="9"/>
      <c r="I170" s="110"/>
      <c r="J170" s="203"/>
      <c r="K170" s="37" t="s">
        <v>38</v>
      </c>
      <c r="L170" s="197">
        <f>'background calcs'!O16</f>
        <v>0</v>
      </c>
      <c r="M170" s="31">
        <v>5</v>
      </c>
      <c r="N170" s="43"/>
      <c r="O170" s="44"/>
      <c r="P170" s="45" t="s">
        <v>32</v>
      </c>
      <c r="Q170" s="35">
        <v>45</v>
      </c>
      <c r="R170" s="24"/>
      <c r="S170" s="43"/>
      <c r="T170" s="44"/>
      <c r="U170" s="44"/>
      <c r="V170" s="45" t="s">
        <v>39</v>
      </c>
      <c r="W170" s="35">
        <v>0.7</v>
      </c>
      <c r="X170" s="24"/>
      <c r="Y170" s="24"/>
      <c r="Z170" s="24"/>
      <c r="AA170" s="24"/>
      <c r="AB170" s="24"/>
      <c r="AC170" s="24"/>
      <c r="AD170" s="24"/>
      <c r="AE170" s="24"/>
      <c r="AF170" s="67"/>
      <c r="AG170" s="20"/>
      <c r="AH170" s="20"/>
      <c r="AI170" s="20"/>
      <c r="AJ170" s="20"/>
      <c r="AK170" s="20"/>
      <c r="AL170" s="20"/>
      <c r="AM170" s="20"/>
      <c r="AN170" s="20"/>
      <c r="AO170" s="20"/>
      <c r="AP170" s="110"/>
      <c r="AQ170" s="110"/>
      <c r="AR170" s="20"/>
    </row>
    <row r="171" spans="2:44" ht="15.75">
      <c r="B171" s="9"/>
      <c r="C171" s="9"/>
      <c r="D171" s="9"/>
      <c r="E171" s="9"/>
      <c r="F171" s="9"/>
      <c r="G171" s="9"/>
      <c r="H171" s="9"/>
      <c r="I171" s="110"/>
      <c r="J171" s="203"/>
      <c r="K171" s="34" t="s">
        <v>89</v>
      </c>
      <c r="L171" s="196">
        <f>'Inputs - Equipment'!G14</f>
        <v>0</v>
      </c>
      <c r="M171" s="31">
        <v>6</v>
      </c>
      <c r="N171" s="43"/>
      <c r="O171" s="44"/>
      <c r="P171" s="47" t="s">
        <v>97</v>
      </c>
      <c r="Q171" s="35">
        <v>0.02</v>
      </c>
      <c r="R171" s="24"/>
      <c r="S171" s="43"/>
      <c r="T171" s="44"/>
      <c r="U171" s="44"/>
      <c r="V171" s="47" t="s">
        <v>40</v>
      </c>
      <c r="W171" s="35">
        <v>0.5</v>
      </c>
      <c r="X171" s="24"/>
      <c r="Y171" s="24"/>
      <c r="Z171" s="24"/>
      <c r="AA171" s="24"/>
      <c r="AB171" s="24"/>
      <c r="AC171" s="24"/>
      <c r="AD171" s="24"/>
      <c r="AE171" s="24"/>
      <c r="AF171" s="67"/>
      <c r="AG171" s="20"/>
      <c r="AH171" s="20"/>
      <c r="AI171" s="20"/>
      <c r="AJ171" s="20"/>
      <c r="AK171" s="20"/>
      <c r="AL171" s="20"/>
      <c r="AM171" s="20"/>
      <c r="AN171" s="20"/>
      <c r="AO171" s="20"/>
      <c r="AP171" s="110"/>
      <c r="AQ171" s="110"/>
      <c r="AR171" s="20"/>
    </row>
    <row r="172" spans="2:44" ht="15.75">
      <c r="B172" s="9"/>
      <c r="C172" s="9"/>
      <c r="D172" s="9"/>
      <c r="E172" s="9"/>
      <c r="F172" s="9"/>
      <c r="G172" s="9"/>
      <c r="H172" s="9"/>
      <c r="I172" s="110"/>
      <c r="J172" s="203"/>
      <c r="K172" s="34" t="s">
        <v>88</v>
      </c>
      <c r="L172" s="23">
        <f>'Inputs - Equipment'!G13</f>
        <v>0</v>
      </c>
      <c r="M172" s="69">
        <v>7</v>
      </c>
      <c r="N172" s="43"/>
      <c r="O172" s="44"/>
      <c r="P172" s="45" t="s">
        <v>33</v>
      </c>
      <c r="Q172" s="38" t="e">
        <f>Q170/LN((L168-Q169)/((L168-Q169)*Q171-Q169))</f>
        <v>#DIV/0!</v>
      </c>
      <c r="R172" s="24"/>
      <c r="S172" s="43"/>
      <c r="T172" s="44"/>
      <c r="U172" s="44"/>
      <c r="V172" s="47" t="s">
        <v>41</v>
      </c>
      <c r="W172" s="35">
        <v>0.61</v>
      </c>
      <c r="X172" s="24"/>
      <c r="Y172" s="24"/>
      <c r="Z172" s="24"/>
      <c r="AA172" s="24"/>
      <c r="AB172" s="24"/>
      <c r="AC172" s="24"/>
      <c r="AD172" s="24"/>
      <c r="AE172" s="24"/>
      <c r="AF172" s="67"/>
      <c r="AG172" s="20"/>
      <c r="AH172" s="20"/>
      <c r="AI172" s="20"/>
      <c r="AJ172" s="20"/>
      <c r="AK172" s="20"/>
      <c r="AL172" s="20"/>
      <c r="AM172" s="20"/>
      <c r="AN172" s="20"/>
      <c r="AO172" s="20"/>
      <c r="AP172" s="110"/>
      <c r="AQ172" s="110"/>
      <c r="AR172" s="20"/>
    </row>
    <row r="173" spans="2:44" ht="15.75">
      <c r="B173" s="9"/>
      <c r="C173" s="9"/>
      <c r="D173" s="9"/>
      <c r="E173" s="9"/>
      <c r="F173" s="9"/>
      <c r="G173" s="9"/>
      <c r="H173" s="9"/>
      <c r="I173"/>
      <c r="J173" s="101"/>
      <c r="K173" s="204" t="s">
        <v>114</v>
      </c>
      <c r="L173" s="23">
        <f>IF('Inputs - Equipment'!G20="NGrid Baseline",1,IF('Inputs - Equipment'!G20="Straight Modulation",2,IF('Inputs - Equipment'!G20="Modulation + OL/OL",3,IF('Inputs - Equipment'!G20="On Line / Off Line",4,IF('Inputs - Equipment'!G20="Geometry + OL/OL",5,IF('Inputs - Equipment'!G20="VFD",6,IF('Inputs - Equipment'!G20="Staged Reciprocating ",7,IF('Inputs - Equipment'!G20="On / Off",8,9))))))))</f>
        <v>9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67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2:44" ht="15.75">
      <c r="B174" s="9"/>
      <c r="C174" s="9"/>
      <c r="D174" s="9"/>
      <c r="E174" s="9"/>
      <c r="F174" s="9"/>
      <c r="G174" s="9"/>
      <c r="H174" s="9"/>
      <c r="I174"/>
      <c r="J174" s="101"/>
      <c r="K174" s="48" t="s">
        <v>42</v>
      </c>
      <c r="L174" s="14">
        <v>1E-05</v>
      </c>
      <c r="M174" s="14">
        <v>0.05</v>
      </c>
      <c r="N174" s="14">
        <v>0.1</v>
      </c>
      <c r="O174" s="14">
        <v>0.15</v>
      </c>
      <c r="P174" s="14">
        <v>0.2</v>
      </c>
      <c r="Q174" s="14">
        <v>0.25</v>
      </c>
      <c r="R174" s="14">
        <v>0.3</v>
      </c>
      <c r="S174" s="14">
        <v>0.35</v>
      </c>
      <c r="T174" s="14">
        <v>0.4</v>
      </c>
      <c r="U174" s="14">
        <v>0.45</v>
      </c>
      <c r="V174" s="14">
        <v>0.5</v>
      </c>
      <c r="W174" s="14">
        <v>0.55</v>
      </c>
      <c r="X174" s="14">
        <v>0.6</v>
      </c>
      <c r="Y174" s="14">
        <v>0.65</v>
      </c>
      <c r="Z174" s="14">
        <v>0.7</v>
      </c>
      <c r="AA174" s="14">
        <v>0.75</v>
      </c>
      <c r="AB174" s="14">
        <v>0.8</v>
      </c>
      <c r="AC174" s="14">
        <v>0.85</v>
      </c>
      <c r="AD174" s="14">
        <v>0.9</v>
      </c>
      <c r="AE174" s="14">
        <v>0.95</v>
      </c>
      <c r="AF174" s="71">
        <v>1</v>
      </c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2:44" ht="15.75">
      <c r="B175" s="9"/>
      <c r="C175" s="9"/>
      <c r="D175" s="9"/>
      <c r="E175" s="9"/>
      <c r="F175" s="9"/>
      <c r="G175" s="9"/>
      <c r="H175" s="9"/>
      <c r="I175"/>
      <c r="J175" s="101"/>
      <c r="K175" s="49" t="s">
        <v>43</v>
      </c>
      <c r="L175" s="12">
        <f>$L167*L174</f>
        <v>0</v>
      </c>
      <c r="M175" s="12">
        <f>$L167*M174</f>
        <v>0</v>
      </c>
      <c r="N175" s="12">
        <f>$L167*N174</f>
        <v>0</v>
      </c>
      <c r="O175" s="12">
        <f>$L167*O174</f>
        <v>0</v>
      </c>
      <c r="P175" s="12">
        <f>$L167*P174</f>
        <v>0</v>
      </c>
      <c r="Q175" s="12">
        <f>$L167*Q174</f>
        <v>0</v>
      </c>
      <c r="R175" s="12">
        <f>$L167*R174</f>
        <v>0</v>
      </c>
      <c r="S175" s="12">
        <f>$L167*S174</f>
        <v>0</v>
      </c>
      <c r="T175" s="12">
        <f>$L167*T174</f>
        <v>0</v>
      </c>
      <c r="U175" s="12">
        <f>$L167*U174</f>
        <v>0</v>
      </c>
      <c r="V175" s="12">
        <f>$L167*V174</f>
        <v>0</v>
      </c>
      <c r="W175" s="12">
        <f>$L167*W174</f>
        <v>0</v>
      </c>
      <c r="X175" s="12">
        <f>$L167*X174</f>
        <v>0</v>
      </c>
      <c r="Y175" s="12">
        <f>$L167*Y174</f>
        <v>0</v>
      </c>
      <c r="Z175" s="12">
        <f>$L167*Z174</f>
        <v>0</v>
      </c>
      <c r="AA175" s="12">
        <f>$L167*AA174</f>
        <v>0</v>
      </c>
      <c r="AB175" s="12">
        <f>$L167*AB174</f>
        <v>0</v>
      </c>
      <c r="AC175" s="12">
        <f>$L167*AC174</f>
        <v>0</v>
      </c>
      <c r="AD175" s="12">
        <f>$L167*AD174</f>
        <v>0</v>
      </c>
      <c r="AE175" s="12">
        <f>$L167*AE174</f>
        <v>0</v>
      </c>
      <c r="AF175" s="72">
        <f>$L167*AF174</f>
        <v>0</v>
      </c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2:44" ht="15.75">
      <c r="B176" s="9"/>
      <c r="C176" s="9"/>
      <c r="D176" s="9"/>
      <c r="E176" s="9"/>
      <c r="F176" s="9"/>
      <c r="G176" s="9"/>
      <c r="H176" s="9"/>
      <c r="I176"/>
      <c r="J176" s="102"/>
      <c r="K176" s="48" t="s">
        <v>44</v>
      </c>
      <c r="L176" s="16" t="e">
        <f>$Q167*60*($L168-$L169)/(L175*$Q168)</f>
        <v>#DIV/0!</v>
      </c>
      <c r="M176" s="51" t="e">
        <f>$Q167*60*($L168-$L169)/(M175*$Q168)</f>
        <v>#DIV/0!</v>
      </c>
      <c r="N176" s="51" t="e">
        <f>$Q167*60*($L168-$L169)/(N175*$Q168)</f>
        <v>#DIV/0!</v>
      </c>
      <c r="O176" s="51" t="e">
        <f>$Q167*60*($L168-$L169)/(O175*$Q168)</f>
        <v>#DIV/0!</v>
      </c>
      <c r="P176" s="51" t="e">
        <f>$Q167*60*($L168-$L169)/(P175*$Q168)</f>
        <v>#DIV/0!</v>
      </c>
      <c r="Q176" s="51" t="e">
        <f>$Q167*60*($L168-$L169)/(Q175*$Q168)</f>
        <v>#DIV/0!</v>
      </c>
      <c r="R176" s="51" t="e">
        <f>$Q167*60*($L168-$L169)/(R175*$Q168)</f>
        <v>#DIV/0!</v>
      </c>
      <c r="S176" s="51" t="e">
        <f>$Q167*60*($L168-$L169)/(S175*$Q168)</f>
        <v>#DIV/0!</v>
      </c>
      <c r="T176" s="51" t="e">
        <f>$Q167*60*($L168-$L169)/(T175*$Q168)</f>
        <v>#DIV/0!</v>
      </c>
      <c r="U176" s="51" t="e">
        <f>$Q167*60*($L168-$L169)/(U175*$Q168)</f>
        <v>#DIV/0!</v>
      </c>
      <c r="V176" s="51" t="e">
        <f>$Q167*60*($L168-$L169)/(V175*$Q168)</f>
        <v>#DIV/0!</v>
      </c>
      <c r="W176" s="51" t="e">
        <f>$Q167*60*($L168-$L169)/(W175*$Q168)</f>
        <v>#DIV/0!</v>
      </c>
      <c r="X176" s="51" t="e">
        <f>$Q167*60*($L168-$L169)/(X175*$Q168)</f>
        <v>#DIV/0!</v>
      </c>
      <c r="Y176" s="51" t="e">
        <f>$Q167*60*($L168-$L169)/(Y175*$Q168)</f>
        <v>#DIV/0!</v>
      </c>
      <c r="Z176" s="51" t="e">
        <f>$Q167*60*($L168-$L169)/(Z175*$Q168)</f>
        <v>#DIV/0!</v>
      </c>
      <c r="AA176" s="51" t="e">
        <f>$Q167*60*($L168-$L169)/(AA175*$Q168)</f>
        <v>#DIV/0!</v>
      </c>
      <c r="AB176" s="51" t="e">
        <f>$Q167*60*($L168-$L169)/(AB175*$Q168)</f>
        <v>#DIV/0!</v>
      </c>
      <c r="AC176" s="51" t="e">
        <f>$Q167*60*($L168-$L169)/(AC175*$Q168)</f>
        <v>#DIV/0!</v>
      </c>
      <c r="AD176" s="51" t="e">
        <f>$Q167*60*($L168-$L169)/(AD175*$Q168)</f>
        <v>#DIV/0!</v>
      </c>
      <c r="AE176" s="51" t="e">
        <f>$Q167*60*($L168-$L169)/(AE175*$Q168)</f>
        <v>#DIV/0!</v>
      </c>
      <c r="AF176" s="103" t="e">
        <f>$Q167*60*($L168-$L169)/(AF175*$Q168)</f>
        <v>#DIV/0!</v>
      </c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2:44" ht="15.75">
      <c r="B177" s="9"/>
      <c r="C177" s="9"/>
      <c r="D177" s="9"/>
      <c r="E177" s="9"/>
      <c r="F177" s="9"/>
      <c r="G177" s="9"/>
      <c r="H177" s="9"/>
      <c r="I177"/>
      <c r="J177" s="104"/>
      <c r="K177" s="48" t="s">
        <v>45</v>
      </c>
      <c r="L177" s="50" t="e">
        <f>MIN($Q170,L176)</f>
        <v>#DIV/0!</v>
      </c>
      <c r="M177" s="50" t="e">
        <f>MIN($Q170,M176)</f>
        <v>#DIV/0!</v>
      </c>
      <c r="N177" s="50" t="e">
        <f>MIN($Q170,N176)</f>
        <v>#DIV/0!</v>
      </c>
      <c r="O177" s="50" t="e">
        <f>MIN($Q170,O176)</f>
        <v>#DIV/0!</v>
      </c>
      <c r="P177" s="50" t="e">
        <f>MIN($Q170,P176)</f>
        <v>#DIV/0!</v>
      </c>
      <c r="Q177" s="50" t="e">
        <f>MIN($Q170,Q176)</f>
        <v>#DIV/0!</v>
      </c>
      <c r="R177" s="50" t="e">
        <f>MIN($Q170,R176)</f>
        <v>#DIV/0!</v>
      </c>
      <c r="S177" s="50" t="e">
        <f>MIN($Q170,S176)</f>
        <v>#DIV/0!</v>
      </c>
      <c r="T177" s="50" t="e">
        <f>MIN($Q170,T176)</f>
        <v>#DIV/0!</v>
      </c>
      <c r="U177" s="50" t="e">
        <f>MIN($Q170,U176)</f>
        <v>#DIV/0!</v>
      </c>
      <c r="V177" s="50" t="e">
        <f>MIN($Q170,V176)</f>
        <v>#DIV/0!</v>
      </c>
      <c r="W177" s="50" t="e">
        <f>MIN($Q170,W176)</f>
        <v>#DIV/0!</v>
      </c>
      <c r="X177" s="50" t="e">
        <f>MIN($Q170,X176)</f>
        <v>#DIV/0!</v>
      </c>
      <c r="Y177" s="50" t="e">
        <f>MIN($Q170,Y176)</f>
        <v>#DIV/0!</v>
      </c>
      <c r="Z177" s="50" t="e">
        <f>MIN($Q170,Z176)</f>
        <v>#DIV/0!</v>
      </c>
      <c r="AA177" s="50" t="e">
        <f>MIN($Q170,AA176)</f>
        <v>#DIV/0!</v>
      </c>
      <c r="AB177" s="50" t="e">
        <f>MIN($Q170,AB176)</f>
        <v>#DIV/0!</v>
      </c>
      <c r="AC177" s="50" t="e">
        <f>MIN($Q170,AC176)</f>
        <v>#DIV/0!</v>
      </c>
      <c r="AD177" s="50" t="e">
        <f>MIN($Q170,AD176)</f>
        <v>#DIV/0!</v>
      </c>
      <c r="AE177" s="50" t="e">
        <f>MIN($Q170,AE176)</f>
        <v>#DIV/0!</v>
      </c>
      <c r="AF177" s="73" t="e">
        <f>MIN($Q170,AF176)</f>
        <v>#DIV/0!</v>
      </c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2:44" ht="15.75">
      <c r="B178" s="9"/>
      <c r="C178" s="9"/>
      <c r="D178" s="9"/>
      <c r="E178" s="9"/>
      <c r="F178" s="9"/>
      <c r="G178" s="9"/>
      <c r="H178" s="9"/>
      <c r="I178"/>
      <c r="J178" s="101"/>
      <c r="K178" s="48" t="s">
        <v>46</v>
      </c>
      <c r="L178" s="50" t="e">
        <f>$Q169+($L168-$Q169)*EXP(-L177/$Q172)</f>
        <v>#DIV/0!</v>
      </c>
      <c r="M178" s="50" t="e">
        <f>$Q169+($L168-$Q169)*EXP(-M177/$Q172)</f>
        <v>#DIV/0!</v>
      </c>
      <c r="N178" s="50" t="e">
        <f>$Q169+($L168-$Q169)*EXP(-N177/$Q172)</f>
        <v>#DIV/0!</v>
      </c>
      <c r="O178" s="50" t="e">
        <f>$Q169+($L168-$Q169)*EXP(-O177/$Q172)</f>
        <v>#DIV/0!</v>
      </c>
      <c r="P178" s="50" t="e">
        <f>$Q169+($L168-$Q169)*EXP(-P177/$Q172)</f>
        <v>#DIV/0!</v>
      </c>
      <c r="Q178" s="50" t="e">
        <f>$Q169+($L168-$Q169)*EXP(-Q177/$Q172)</f>
        <v>#DIV/0!</v>
      </c>
      <c r="R178" s="50" t="e">
        <f>$Q169+($L168-$Q169)*EXP(-R177/$Q172)</f>
        <v>#DIV/0!</v>
      </c>
      <c r="S178" s="50" t="e">
        <f>$Q169+($L168-$Q169)*EXP(-S177/$Q172)</f>
        <v>#DIV/0!</v>
      </c>
      <c r="T178" s="50" t="e">
        <f>$Q169+($L168-$Q169)*EXP(-T177/$Q172)</f>
        <v>#DIV/0!</v>
      </c>
      <c r="U178" s="50" t="e">
        <f>$Q169+($L168-$Q169)*EXP(-U177/$Q172)</f>
        <v>#DIV/0!</v>
      </c>
      <c r="V178" s="50" t="e">
        <f>$Q169+($L168-$Q169)*EXP(-V177/$Q172)</f>
        <v>#DIV/0!</v>
      </c>
      <c r="W178" s="50" t="e">
        <f>$Q169+($L168-$Q169)*EXP(-W177/$Q172)</f>
        <v>#DIV/0!</v>
      </c>
      <c r="X178" s="50" t="e">
        <f>$Q169+($L168-$Q169)*EXP(-X177/$Q172)</f>
        <v>#DIV/0!</v>
      </c>
      <c r="Y178" s="50" t="e">
        <f>$Q169+($L168-$Q169)*EXP(-Y177/$Q172)</f>
        <v>#DIV/0!</v>
      </c>
      <c r="Z178" s="50" t="e">
        <f>$Q169+($L168-$Q169)*EXP(-Z177/$Q172)</f>
        <v>#DIV/0!</v>
      </c>
      <c r="AA178" s="50" t="e">
        <f>$Q169+($L168-$Q169)*EXP(-AA177/$Q172)</f>
        <v>#DIV/0!</v>
      </c>
      <c r="AB178" s="50" t="e">
        <f>$Q169+($L168-$Q169)*EXP(-AB177/$Q172)</f>
        <v>#DIV/0!</v>
      </c>
      <c r="AC178" s="50" t="e">
        <f>$Q169+($L168-$Q169)*EXP(-AC177/$Q172)</f>
        <v>#DIV/0!</v>
      </c>
      <c r="AD178" s="50" t="e">
        <f>$Q169+($L168-$Q169)*EXP(-AD177/$Q172)</f>
        <v>#DIV/0!</v>
      </c>
      <c r="AE178" s="50" t="e">
        <f>$Q169+($L168-$Q169)*EXP(-AE177/$Q172)</f>
        <v>#DIV/0!</v>
      </c>
      <c r="AF178" s="73" t="e">
        <f>$Q169+($L168-$Q169)*EXP(-AF177/$Q172)</f>
        <v>#DIV/0!</v>
      </c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2:44" ht="15.75">
      <c r="B179" s="9"/>
      <c r="C179" s="9"/>
      <c r="D179" s="9"/>
      <c r="E179" s="9"/>
      <c r="F179" s="9"/>
      <c r="G179" s="9"/>
      <c r="H179" s="9"/>
      <c r="I179"/>
      <c r="J179" s="101"/>
      <c r="K179" s="48" t="s">
        <v>47</v>
      </c>
      <c r="L179" s="50" t="e">
        <f>IF(L177=$Q170,$L170,$L170+(1-$L170)*EXP(-L177/$Q172))</f>
        <v>#DIV/0!</v>
      </c>
      <c r="M179" s="50" t="e">
        <f>IF(M177=$Q170,$L170,$L170+(1-$L170)*EXP(-M177/$Q172))</f>
        <v>#DIV/0!</v>
      </c>
      <c r="N179" s="50" t="e">
        <f>IF(N177=$Q170,$L170,$L170+(1-$L170)*EXP(-N177/$Q172))</f>
        <v>#DIV/0!</v>
      </c>
      <c r="O179" s="50" t="e">
        <f>IF(O177=$Q170,$L170,$L170+(1-$L170)*EXP(-O177/$Q172))</f>
        <v>#DIV/0!</v>
      </c>
      <c r="P179" s="50" t="e">
        <f>IF(P177=$Q170,$L170,$L170+(1-$L170)*EXP(-P177/$Q172))</f>
        <v>#DIV/0!</v>
      </c>
      <c r="Q179" s="50" t="e">
        <f>IF(Q177=$Q170,$L170,$L170+(1-$L170)*EXP(-Q177/$Q172))</f>
        <v>#DIV/0!</v>
      </c>
      <c r="R179" s="50" t="e">
        <f>IF(R177=$Q170,$L170,$L170+(1-$L170)*EXP(-R177/$Q172))</f>
        <v>#DIV/0!</v>
      </c>
      <c r="S179" s="50" t="e">
        <f>IF(S177=$Q170,$L170,$L170+(1-$L170)*EXP(-S177/$Q172))</f>
        <v>#DIV/0!</v>
      </c>
      <c r="T179" s="50" t="e">
        <f>IF(T177=$Q170,$L170,$L170+(1-$L170)*EXP(-T177/$Q172))</f>
        <v>#DIV/0!</v>
      </c>
      <c r="U179" s="50" t="e">
        <f>IF(U177=$Q170,$L170,$L170+(1-$L170)*EXP(-U177/$Q172))</f>
        <v>#DIV/0!</v>
      </c>
      <c r="V179" s="50" t="e">
        <f>IF(V177=$Q170,$L170,$L170+(1-$L170)*EXP(-V177/$Q172))</f>
        <v>#DIV/0!</v>
      </c>
      <c r="W179" s="50" t="e">
        <f>IF(W177=$Q170,$L170,$L170+(1-$L170)*EXP(-W177/$Q172))</f>
        <v>#DIV/0!</v>
      </c>
      <c r="X179" s="50" t="e">
        <f>IF(X177=$Q170,$L170,$L170+(1-$L170)*EXP(-X177/$Q172))</f>
        <v>#DIV/0!</v>
      </c>
      <c r="Y179" s="50" t="e">
        <f>IF(Y177=$Q170,$L170,$L170+(1-$L170)*EXP(-Y177/$Q172))</f>
        <v>#DIV/0!</v>
      </c>
      <c r="Z179" s="50" t="e">
        <f>IF(Z177=$Q170,$L170,$L170+(1-$L170)*EXP(-Z177/$Q172))</f>
        <v>#DIV/0!</v>
      </c>
      <c r="AA179" s="50" t="e">
        <f>IF(AA177=$Q170,$L170,$L170+(1-$L170)*EXP(-AA177/$Q172))</f>
        <v>#DIV/0!</v>
      </c>
      <c r="AB179" s="50" t="e">
        <f>IF(AB177=$Q170,$L170,$L170+(1-$L170)*EXP(-AB177/$Q172))</f>
        <v>#DIV/0!</v>
      </c>
      <c r="AC179" s="50" t="e">
        <f>IF(AC177=$Q170,$L170,$L170+(1-$L170)*EXP(-AC177/$Q172))</f>
        <v>#DIV/0!</v>
      </c>
      <c r="AD179" s="50" t="e">
        <f>IF(AD177=$Q170,$L170,$L170+(1-$L170)*EXP(-AD177/$Q172))</f>
        <v>#DIV/0!</v>
      </c>
      <c r="AE179" s="50" t="e">
        <f>IF(AE177=$Q170,$L170,$L170+(1-$L170)*EXP(-AE177/$Q172))</f>
        <v>#DIV/0!</v>
      </c>
      <c r="AF179" s="73" t="e">
        <f>IF(AF177=$Q170,$L170,$L170+(1-$L170)*EXP(-AF177/$Q172))</f>
        <v>#DIV/0!</v>
      </c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2:44" ht="15.75">
      <c r="B180" s="9"/>
      <c r="C180" s="9"/>
      <c r="D180" s="9"/>
      <c r="E180" s="9"/>
      <c r="F180" s="9"/>
      <c r="G180" s="9"/>
      <c r="H180" s="9"/>
      <c r="I180"/>
      <c r="J180" s="101"/>
      <c r="K180" s="48" t="s">
        <v>48</v>
      </c>
      <c r="L180" s="50" t="e">
        <f>$L170+((1-$L170)*$Q172*(1-EXP(-L177/$Q172)))/L177</f>
        <v>#DIV/0!</v>
      </c>
      <c r="M180" s="50" t="e">
        <f>$L170+((1-$L170)*$Q172*(1-EXP(-M177/$Q172)))/M177</f>
        <v>#DIV/0!</v>
      </c>
      <c r="N180" s="50" t="e">
        <f>$L170+((1-$L170)*$Q172*(1-EXP(-N177/$Q172)))/N177</f>
        <v>#DIV/0!</v>
      </c>
      <c r="O180" s="50" t="e">
        <f>$L170+((1-$L170)*$Q172*(1-EXP(-O177/$Q172)))/O177</f>
        <v>#DIV/0!</v>
      </c>
      <c r="P180" s="50" t="e">
        <f>$L170+((1-$L170)*$Q172*(1-EXP(-P177/$Q172)))/P177</f>
        <v>#DIV/0!</v>
      </c>
      <c r="Q180" s="50" t="e">
        <f>$L170+((1-$L170)*$Q172*(1-EXP(-Q177/$Q172)))/Q177</f>
        <v>#DIV/0!</v>
      </c>
      <c r="R180" s="50" t="e">
        <f>$L170+((1-$L170)*$Q172*(1-EXP(-R177/$Q172)))/R177</f>
        <v>#DIV/0!</v>
      </c>
      <c r="S180" s="50" t="e">
        <f>$L170+((1-$L170)*$Q172*(1-EXP(-S177/$Q172)))/S177</f>
        <v>#DIV/0!</v>
      </c>
      <c r="T180" s="50" t="e">
        <f>$L170+((1-$L170)*$Q172*(1-EXP(-T177/$Q172)))/T177</f>
        <v>#DIV/0!</v>
      </c>
      <c r="U180" s="50" t="e">
        <f>$L170+((1-$L170)*$Q172*(1-EXP(-U177/$Q172)))/U177</f>
        <v>#DIV/0!</v>
      </c>
      <c r="V180" s="50" t="e">
        <f>$L170+((1-$L170)*$Q172*(1-EXP(-V177/$Q172)))/V177</f>
        <v>#DIV/0!</v>
      </c>
      <c r="W180" s="50" t="e">
        <f>$L170+((1-$L170)*$Q172*(1-EXP(-W177/$Q172)))/W177</f>
        <v>#DIV/0!</v>
      </c>
      <c r="X180" s="50" t="e">
        <f>$L170+((1-$L170)*$Q172*(1-EXP(-X177/$Q172)))/X177</f>
        <v>#DIV/0!</v>
      </c>
      <c r="Y180" s="50" t="e">
        <f>$L170+((1-$L170)*$Q172*(1-EXP(-Y177/$Q172)))/Y177</f>
        <v>#DIV/0!</v>
      </c>
      <c r="Z180" s="50" t="e">
        <f>$L170+((1-$L170)*$Q172*(1-EXP(-Z177/$Q172)))/Z177</f>
        <v>#DIV/0!</v>
      </c>
      <c r="AA180" s="50" t="e">
        <f>$L170+((1-$L170)*$Q172*(1-EXP(-AA177/$Q172)))/AA177</f>
        <v>#DIV/0!</v>
      </c>
      <c r="AB180" s="50" t="e">
        <f>$L170+((1-$L170)*$Q172*(1-EXP(-AB177/$Q172)))/AB177</f>
        <v>#DIV/0!</v>
      </c>
      <c r="AC180" s="50" t="e">
        <f>$L170+((1-$L170)*$Q172*(1-EXP(-AC177/$Q172)))/AC177</f>
        <v>#DIV/0!</v>
      </c>
      <c r="AD180" s="50" t="e">
        <f>$L170+((1-$L170)*$Q172*(1-EXP(-AD177/$Q172)))/AD177</f>
        <v>#DIV/0!</v>
      </c>
      <c r="AE180" s="50" t="e">
        <f>$L170+((1-$L170)*$Q172*(1-EXP(-AE177/$Q172)))/AE177</f>
        <v>#DIV/0!</v>
      </c>
      <c r="AF180" s="73" t="e">
        <f>$L170+((1-$L170)*$Q172*(1-EXP(-AF177/$Q172)))/AF177</f>
        <v>#DIV/0!</v>
      </c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2:44" ht="15.75">
      <c r="B181" s="9"/>
      <c r="C181" s="9"/>
      <c r="D181" s="9"/>
      <c r="E181" s="9"/>
      <c r="F181" s="9"/>
      <c r="G181" s="9"/>
      <c r="H181" s="9"/>
      <c r="I181"/>
      <c r="J181" s="101"/>
      <c r="K181" s="48" t="s">
        <v>49</v>
      </c>
      <c r="L181" s="16" t="e">
        <f>L176-L177</f>
        <v>#DIV/0!</v>
      </c>
      <c r="M181" s="51" t="e">
        <f>M176-M177</f>
        <v>#DIV/0!</v>
      </c>
      <c r="N181" s="51" t="e">
        <f>N176-N177</f>
        <v>#DIV/0!</v>
      </c>
      <c r="O181" s="51" t="e">
        <f>O176-O177</f>
        <v>#DIV/0!</v>
      </c>
      <c r="P181" s="51" t="e">
        <f>P176-P177</f>
        <v>#DIV/0!</v>
      </c>
      <c r="Q181" s="51" t="e">
        <f>Q176-Q177</f>
        <v>#DIV/0!</v>
      </c>
      <c r="R181" s="51" t="e">
        <f>R176-R177</f>
        <v>#DIV/0!</v>
      </c>
      <c r="S181" s="51" t="e">
        <f>S176-S177</f>
        <v>#DIV/0!</v>
      </c>
      <c r="T181" s="51" t="e">
        <f>T176-T177</f>
        <v>#DIV/0!</v>
      </c>
      <c r="U181" s="51" t="e">
        <f>U176-U177</f>
        <v>#DIV/0!</v>
      </c>
      <c r="V181" s="51" t="e">
        <f>V176-V177</f>
        <v>#DIV/0!</v>
      </c>
      <c r="W181" s="51" t="e">
        <f>W176-W177</f>
        <v>#DIV/0!</v>
      </c>
      <c r="X181" s="51" t="e">
        <f>X176-X177</f>
        <v>#DIV/0!</v>
      </c>
      <c r="Y181" s="51" t="e">
        <f>Y176-Y177</f>
        <v>#DIV/0!</v>
      </c>
      <c r="Z181" s="51" t="e">
        <f>Z176-Z177</f>
        <v>#DIV/0!</v>
      </c>
      <c r="AA181" s="51" t="e">
        <f>AA176-AA177</f>
        <v>#DIV/0!</v>
      </c>
      <c r="AB181" s="51" t="e">
        <f>AB176-AB177</f>
        <v>#DIV/0!</v>
      </c>
      <c r="AC181" s="51" t="e">
        <f>AC176-AC177</f>
        <v>#DIV/0!</v>
      </c>
      <c r="AD181" s="51" t="e">
        <f>AD176-AD177</f>
        <v>#DIV/0!</v>
      </c>
      <c r="AE181" s="51" t="e">
        <f>AE176-AE177</f>
        <v>#DIV/0!</v>
      </c>
      <c r="AF181" s="103" t="e">
        <f>AF176-AF177</f>
        <v>#DIV/0!</v>
      </c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2:44" ht="15.75">
      <c r="B182" s="9"/>
      <c r="C182" s="9"/>
      <c r="D182" s="9"/>
      <c r="E182" s="9"/>
      <c r="F182" s="9"/>
      <c r="G182" s="9"/>
      <c r="H182" s="9"/>
      <c r="I182"/>
      <c r="J182" s="101"/>
      <c r="K182" s="48" t="s">
        <v>50</v>
      </c>
      <c r="L182" s="50" t="e">
        <f>$W166*($L168-L178)/($L168-($L168-$Q169)*$Q171)</f>
        <v>#DIV/0!</v>
      </c>
      <c r="M182" s="50" t="e">
        <f>$W166*($L168-M178)/($L168-($L168-$Q169)*$Q171)</f>
        <v>#DIV/0!</v>
      </c>
      <c r="N182" s="50" t="e">
        <f>$W166*($L168-N178)/($L168-($L168-$Q169)*$Q171)</f>
        <v>#DIV/0!</v>
      </c>
      <c r="O182" s="50" t="e">
        <f>$W166*($L168-O178)/($L168-($L168-$Q169)*$Q171)</f>
        <v>#DIV/0!</v>
      </c>
      <c r="P182" s="50" t="e">
        <f>$W166*($L168-P178)/($L168-($L168-$Q169)*$Q171)</f>
        <v>#DIV/0!</v>
      </c>
      <c r="Q182" s="50" t="e">
        <f>$W166*($L168-Q178)/($L168-($L168-$Q169)*$Q171)</f>
        <v>#DIV/0!</v>
      </c>
      <c r="R182" s="50" t="e">
        <f>$W166*($L168-R178)/($L168-($L168-$Q169)*$Q171)</f>
        <v>#DIV/0!</v>
      </c>
      <c r="S182" s="50" t="e">
        <f>$W166*($L168-S178)/($L168-($L168-$Q169)*$Q171)</f>
        <v>#DIV/0!</v>
      </c>
      <c r="T182" s="50" t="e">
        <f>$W166*($L168-T178)/($L168-($L168-$Q169)*$Q171)</f>
        <v>#DIV/0!</v>
      </c>
      <c r="U182" s="50" t="e">
        <f>$W166*($L168-U178)/($L168-($L168-$Q169)*$Q171)</f>
        <v>#DIV/0!</v>
      </c>
      <c r="V182" s="50" t="e">
        <f>$W166*($L168-V178)/($L168-($L168-$Q169)*$Q171)</f>
        <v>#DIV/0!</v>
      </c>
      <c r="W182" s="50" t="e">
        <f>$W166*($L168-W178)/($L168-($L168-$Q169)*$Q171)</f>
        <v>#DIV/0!</v>
      </c>
      <c r="X182" s="50" t="e">
        <f>$W166*($L168-X178)/($L168-($L168-$Q169)*$Q171)</f>
        <v>#DIV/0!</v>
      </c>
      <c r="Y182" s="50" t="e">
        <f>$W166*($L168-Y178)/($L168-($L168-$Q169)*$Q171)</f>
        <v>#DIV/0!</v>
      </c>
      <c r="Z182" s="50" t="e">
        <f>$W166*($L168-Z178)/($L168-($L168-$Q169)*$Q171)</f>
        <v>#DIV/0!</v>
      </c>
      <c r="AA182" s="50" t="e">
        <f>$W166*($L168-AA178)/($L168-($L168-$Q169)*$Q171)</f>
        <v>#DIV/0!</v>
      </c>
      <c r="AB182" s="50" t="e">
        <f>$W166*($L168-AB178)/($L168-($L168-$Q169)*$Q171)</f>
        <v>#DIV/0!</v>
      </c>
      <c r="AC182" s="50" t="e">
        <f>$W166*($L168-AC178)/($L168-($L168-$Q169)*$Q171)</f>
        <v>#DIV/0!</v>
      </c>
      <c r="AD182" s="50" t="e">
        <f>$W166*($L168-AD178)/($L168-($L168-$Q169)*$Q171)</f>
        <v>#DIV/0!</v>
      </c>
      <c r="AE182" s="50" t="e">
        <f>$W166*($L168-AE178)/($L168-($L168-$Q169)*$Q171)</f>
        <v>#DIV/0!</v>
      </c>
      <c r="AF182" s="73" t="e">
        <f>$W166*($L168-AF178)/($L168-($L168-$Q169)*$Q171)</f>
        <v>#DIV/0!</v>
      </c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2:44" ht="15.75">
      <c r="B183" s="9"/>
      <c r="C183" s="9"/>
      <c r="D183" s="9"/>
      <c r="E183" s="9"/>
      <c r="F183" s="9"/>
      <c r="G183" s="9"/>
      <c r="H183" s="9"/>
      <c r="I183"/>
      <c r="J183" s="101"/>
      <c r="K183" s="48" t="s">
        <v>51</v>
      </c>
      <c r="L183" s="50" t="e">
        <f>(L179+1)/2</f>
        <v>#DIV/0!</v>
      </c>
      <c r="M183" s="50" t="e">
        <f>(M179+1)/2</f>
        <v>#DIV/0!</v>
      </c>
      <c r="N183" s="50" t="e">
        <f>(N179+1)/2</f>
        <v>#DIV/0!</v>
      </c>
      <c r="O183" s="50" t="e">
        <f>(O179+1)/2</f>
        <v>#DIV/0!</v>
      </c>
      <c r="P183" s="50" t="e">
        <f>(P179+1)/2</f>
        <v>#DIV/0!</v>
      </c>
      <c r="Q183" s="50" t="e">
        <f>(Q179+1)/2</f>
        <v>#DIV/0!</v>
      </c>
      <c r="R183" s="50" t="e">
        <f>(R179+1)/2</f>
        <v>#DIV/0!</v>
      </c>
      <c r="S183" s="50" t="e">
        <f>(S179+1)/2</f>
        <v>#DIV/0!</v>
      </c>
      <c r="T183" s="50" t="e">
        <f>(T179+1)/2</f>
        <v>#DIV/0!</v>
      </c>
      <c r="U183" s="50" t="e">
        <f>(U179+1)/2</f>
        <v>#DIV/0!</v>
      </c>
      <c r="V183" s="50" t="e">
        <f>(V179+1)/2</f>
        <v>#DIV/0!</v>
      </c>
      <c r="W183" s="50" t="e">
        <f>(W179+1)/2</f>
        <v>#DIV/0!</v>
      </c>
      <c r="X183" s="50" t="e">
        <f>(X179+1)/2</f>
        <v>#DIV/0!</v>
      </c>
      <c r="Y183" s="50" t="e">
        <f>(Y179+1)/2</f>
        <v>#DIV/0!</v>
      </c>
      <c r="Z183" s="50" t="e">
        <f>(Z179+1)/2</f>
        <v>#DIV/0!</v>
      </c>
      <c r="AA183" s="50" t="e">
        <f>(AA179+1)/2</f>
        <v>#DIV/0!</v>
      </c>
      <c r="AB183" s="50" t="e">
        <f>(AB179+1)/2</f>
        <v>#DIV/0!</v>
      </c>
      <c r="AC183" s="50" t="e">
        <f>(AC179+1)/2</f>
        <v>#DIV/0!</v>
      </c>
      <c r="AD183" s="50" t="e">
        <f>(AD179+1)/2</f>
        <v>#DIV/0!</v>
      </c>
      <c r="AE183" s="50" t="e">
        <f>(AE179+1)/2</f>
        <v>#DIV/0!</v>
      </c>
      <c r="AF183" s="73" t="e">
        <f>(AF179+1)/2</f>
        <v>#DIV/0!</v>
      </c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2:44" ht="15.75">
      <c r="B184" s="9"/>
      <c r="C184" s="9"/>
      <c r="D184" s="9"/>
      <c r="E184" s="9"/>
      <c r="F184" s="9"/>
      <c r="G184" s="9"/>
      <c r="H184" s="9"/>
      <c r="I184"/>
      <c r="J184" s="101"/>
      <c r="K184" s="48" t="s">
        <v>52</v>
      </c>
      <c r="L184" s="51" t="e">
        <f>60*$Q167*($L168-$L169+L182/60*$Q168*L175/$Q167)/($Q168*($L167-L175))</f>
        <v>#DIV/0!</v>
      </c>
      <c r="M184" s="51" t="e">
        <f>60*$Q167*($L168-$L169+M182/60*$Q168*M175/$Q167)/($Q168*($L167-M175))</f>
        <v>#DIV/0!</v>
      </c>
      <c r="N184" s="51" t="e">
        <f>60*$Q167*($L168-$L169+N182/60*$Q168*N175/$Q167)/($Q168*($L167-N175))</f>
        <v>#DIV/0!</v>
      </c>
      <c r="O184" s="51" t="e">
        <f>60*$Q167*($L168-$L169+O182/60*$Q168*O175/$Q167)/($Q168*($L167-O175))</f>
        <v>#DIV/0!</v>
      </c>
      <c r="P184" s="51" t="e">
        <f>60*$Q167*($L168-$L169+P182/60*$Q168*P175/$Q167)/($Q168*($L167-P175))</f>
        <v>#DIV/0!</v>
      </c>
      <c r="Q184" s="51" t="e">
        <f>60*$Q167*($L168-$L169+Q182/60*$Q168*Q175/$Q167)/($Q168*($L167-Q175))</f>
        <v>#DIV/0!</v>
      </c>
      <c r="R184" s="51" t="e">
        <f>60*$Q167*($L168-$L169+R182/60*$Q168*R175/$Q167)/($Q168*($L167-R175))</f>
        <v>#DIV/0!</v>
      </c>
      <c r="S184" s="51" t="e">
        <f>60*$Q167*($L168-$L169+S182/60*$Q168*S175/$Q167)/($Q168*($L167-S175))</f>
        <v>#DIV/0!</v>
      </c>
      <c r="T184" s="51" t="e">
        <f>60*$Q167*($L168-$L169+T182/60*$Q168*T175/$Q167)/($Q168*($L167-T175))</f>
        <v>#DIV/0!</v>
      </c>
      <c r="U184" s="51" t="e">
        <f>60*$Q167*($L168-$L169+U182/60*$Q168*U175/$Q167)/($Q168*($L167-U175))</f>
        <v>#DIV/0!</v>
      </c>
      <c r="V184" s="51" t="e">
        <f>60*$Q167*($L168-$L169+V182/60*$Q168*V175/$Q167)/($Q168*($L167-V175))</f>
        <v>#DIV/0!</v>
      </c>
      <c r="W184" s="51" t="e">
        <f>60*$Q167*($L168-$L169+W182/60*$Q168*W175/$Q167)/($Q168*($L167-W175))</f>
        <v>#DIV/0!</v>
      </c>
      <c r="X184" s="51" t="e">
        <f>60*$Q167*($L168-$L169+X182/60*$Q168*X175/$Q167)/($Q168*($L167-X175))</f>
        <v>#DIV/0!</v>
      </c>
      <c r="Y184" s="51" t="e">
        <f>60*$Q167*($L168-$L169+Y182/60*$Q168*Y175/$Q167)/($Q168*($L167-Y175))</f>
        <v>#DIV/0!</v>
      </c>
      <c r="Z184" s="51" t="e">
        <f>60*$Q167*($L168-$L169+Z182/60*$Q168*Z175/$Q167)/($Q168*($L167-Z175))</f>
        <v>#DIV/0!</v>
      </c>
      <c r="AA184" s="51" t="e">
        <f>60*$Q167*($L168-$L169+AA182/60*$Q168*AA175/$Q167)/($Q168*($L167-AA175))</f>
        <v>#DIV/0!</v>
      </c>
      <c r="AB184" s="51" t="e">
        <f>60*$Q167*($L168-$L169+AB182/60*$Q168*AB175/$Q167)/($Q168*($L167-AB175))</f>
        <v>#DIV/0!</v>
      </c>
      <c r="AC184" s="51" t="e">
        <f>60*$Q167*($L168-$L169+AC182/60*$Q168*AC175/$Q167)/($Q168*($L167-AC175))</f>
        <v>#DIV/0!</v>
      </c>
      <c r="AD184" s="51" t="e">
        <f>60*$Q167*($L168-$L169+AD182/60*$Q168*AD175/$Q167)/($Q168*($L167-AD175))</f>
        <v>#DIV/0!</v>
      </c>
      <c r="AE184" s="51" t="e">
        <f>60*$Q167*($L168-$L169+AE182/60*$Q168*AE175/$Q167)/($Q168*($L167-AE175))</f>
        <v>#DIV/0!</v>
      </c>
      <c r="AF184" s="103">
        <v>2000</v>
      </c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2:44" ht="15.75">
      <c r="B185" s="9"/>
      <c r="C185" s="9"/>
      <c r="D185" s="9"/>
      <c r="E185" s="9"/>
      <c r="F185" s="9"/>
      <c r="G185" s="9"/>
      <c r="H185" s="9"/>
      <c r="I185"/>
      <c r="J185" s="101"/>
      <c r="K185" s="48" t="s">
        <v>53</v>
      </c>
      <c r="L185" s="16" t="e">
        <f>L177+L181+L182+L184</f>
        <v>#DIV/0!</v>
      </c>
      <c r="M185" s="51" t="e">
        <f>M177+M181+M182+M184</f>
        <v>#DIV/0!</v>
      </c>
      <c r="N185" s="51" t="e">
        <f>N177+N181+N182+N184</f>
        <v>#DIV/0!</v>
      </c>
      <c r="O185" s="51" t="e">
        <f>O177+O181+O182+O184</f>
        <v>#DIV/0!</v>
      </c>
      <c r="P185" s="51" t="e">
        <f>P177+P181+P182+P184</f>
        <v>#DIV/0!</v>
      </c>
      <c r="Q185" s="51" t="e">
        <f>Q177+Q181+Q182+Q184</f>
        <v>#DIV/0!</v>
      </c>
      <c r="R185" s="51" t="e">
        <f>R177+R181+R182+R184</f>
        <v>#DIV/0!</v>
      </c>
      <c r="S185" s="51" t="e">
        <f>S177+S181+S182+S184</f>
        <v>#DIV/0!</v>
      </c>
      <c r="T185" s="51" t="e">
        <f>T177+T181+T182+T184</f>
        <v>#DIV/0!</v>
      </c>
      <c r="U185" s="51" t="e">
        <f>U177+U181+U182+U184</f>
        <v>#DIV/0!</v>
      </c>
      <c r="V185" s="51" t="e">
        <f>V177+V181+V182+V184</f>
        <v>#DIV/0!</v>
      </c>
      <c r="W185" s="51" t="e">
        <f>W177+W181+W182+W184</f>
        <v>#DIV/0!</v>
      </c>
      <c r="X185" s="51" t="e">
        <f>X177+X181+X182+X184</f>
        <v>#DIV/0!</v>
      </c>
      <c r="Y185" s="51" t="e">
        <f>Y177+Y181+Y182+Y184</f>
        <v>#DIV/0!</v>
      </c>
      <c r="Z185" s="51" t="e">
        <f>Z177+Z181+Z182+Z184</f>
        <v>#DIV/0!</v>
      </c>
      <c r="AA185" s="51" t="e">
        <f>AA177+AA181+AA182+AA184</f>
        <v>#DIV/0!</v>
      </c>
      <c r="AB185" s="51" t="e">
        <f>AB177+AB181+AB182+AB184</f>
        <v>#DIV/0!</v>
      </c>
      <c r="AC185" s="51" t="e">
        <f>AC177+AC181+AC182+AC184</f>
        <v>#DIV/0!</v>
      </c>
      <c r="AD185" s="51" t="e">
        <f>AD177+AD181+AD182+AD184</f>
        <v>#DIV/0!</v>
      </c>
      <c r="AE185" s="51" t="e">
        <f>AE177+AE181+AE182+AE184</f>
        <v>#DIV/0!</v>
      </c>
      <c r="AF185" s="103" t="e">
        <f>AF177+AF181+AF182+AF184</f>
        <v>#DIV/0!</v>
      </c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2:44" ht="15.75">
      <c r="B186" s="9"/>
      <c r="C186" s="9"/>
      <c r="D186" s="9"/>
      <c r="E186" s="9"/>
      <c r="F186" s="9"/>
      <c r="G186" s="9"/>
      <c r="H186" s="9"/>
      <c r="I186"/>
      <c r="J186" s="101"/>
      <c r="K186" s="53" t="s">
        <v>54</v>
      </c>
      <c r="L186" s="143">
        <f>(VLOOKUP(L174,'background calcs'!$B$20:$H$135,IF($L172&gt;=75,7,IF($L172&gt;=30,6,IF($L172&gt;=15,5,IF($L172&gt;=10,4,IF($L172&gt;=1.5,3,2)))))))*$L171</f>
        <v>0</v>
      </c>
      <c r="M186" s="143">
        <f>(VLOOKUP(M174,'background calcs'!$B$20:$H$135,IF($L172&gt;=75,7,IF($L172&gt;=30,6,IF($L172&gt;=15,5,IF($L172&gt;=10,4,IF($L172&gt;=1.5,3,2)))))))*$L171</f>
        <v>0</v>
      </c>
      <c r="N186" s="143">
        <f>(VLOOKUP(N174,'background calcs'!$B$20:$H$135,IF($L172&gt;=75,7,IF($L172&gt;=30,6,IF($L172&gt;=15,5,IF($L172&gt;=10,4,IF($L172&gt;=1.5,3,2)))))))*$L171</f>
        <v>0</v>
      </c>
      <c r="O186" s="143">
        <f>(VLOOKUP(O174,'background calcs'!$B$20:$H$135,IF($L172&gt;=75,7,IF($L172&gt;=30,6,IF($L172&gt;=15,5,IF($L172&gt;=10,4,IF($L172&gt;=1.5,3,2)))))))*$L171</f>
        <v>0</v>
      </c>
      <c r="P186" s="143">
        <f>(VLOOKUP(P174,'background calcs'!$B$20:$H$135,IF($L172&gt;=75,7,IF($L172&gt;=30,6,IF($L172&gt;=15,5,IF($L172&gt;=10,4,IF($L172&gt;=1.5,3,2)))))))*$L171</f>
        <v>0</v>
      </c>
      <c r="Q186" s="143">
        <f>(VLOOKUP(Q174,'background calcs'!$B$20:$H$135,IF($L172&gt;=75,7,IF($L172&gt;=30,6,IF($L172&gt;=15,5,IF($L172&gt;=10,4,IF($L172&gt;=1.5,3,2)))))))*$L171</f>
        <v>0</v>
      </c>
      <c r="R186" s="143">
        <f>(VLOOKUP(R174,'background calcs'!$B$20:$H$135,IF($L172&gt;=75,7,IF($L172&gt;=30,6,IF($L172&gt;=15,5,IF($L172&gt;=10,4,IF($L172&gt;=1.5,3,2)))))))*$L171</f>
        <v>0</v>
      </c>
      <c r="S186" s="143">
        <f>(VLOOKUP(S174,'background calcs'!$B$20:$H$135,IF($L172&gt;=75,7,IF($L172&gt;=30,6,IF($L172&gt;=15,5,IF($L172&gt;=10,4,IF($L172&gt;=1.5,3,2)))))))*$L171</f>
        <v>0</v>
      </c>
      <c r="T186" s="143">
        <f>(VLOOKUP(T174,'background calcs'!$B$20:$H$135,IF($L172&gt;=75,7,IF($L172&gt;=30,6,IF($L172&gt;=15,5,IF($L172&gt;=10,4,IF($L172&gt;=1.5,3,2)))))))*$L171</f>
        <v>0</v>
      </c>
      <c r="U186" s="143">
        <f>(VLOOKUP(U174,'background calcs'!$B$20:$H$135,IF($L172&gt;=75,7,IF($L172&gt;=30,6,IF($L172&gt;=15,5,IF($L172&gt;=10,4,IF($L172&gt;=1.5,3,2)))))))*$L171</f>
        <v>0</v>
      </c>
      <c r="V186" s="143">
        <f>(VLOOKUP(V174,'background calcs'!$B$20:$H$135,IF($L172&gt;=75,7,IF($L172&gt;=30,6,IF($L172&gt;=15,5,IF($L172&gt;=10,4,IF($L172&gt;=1.5,3,2)))))))*$L171</f>
        <v>0</v>
      </c>
      <c r="W186" s="143">
        <f>(VLOOKUP(W174,'background calcs'!$B$20:$H$135,IF($L172&gt;=75,7,IF($L172&gt;=30,6,IF($L172&gt;=15,5,IF($L172&gt;=10,4,IF($L172&gt;=1.5,3,2)))))))*$L171</f>
        <v>0</v>
      </c>
      <c r="X186" s="143">
        <f>(VLOOKUP(X174,'background calcs'!$B$20:$H$135,IF($L172&gt;=75,7,IF($L172&gt;=30,6,IF($L172&gt;=15,5,IF($L172&gt;=10,4,IF($L172&gt;=1.5,3,2)))))))*$L171</f>
        <v>0</v>
      </c>
      <c r="Y186" s="143">
        <f>(VLOOKUP(Y174,'background calcs'!$B$20:$H$135,IF($L172&gt;=75,7,IF($L172&gt;=30,6,IF($L172&gt;=15,5,IF($L172&gt;=10,4,IF($L172&gt;=1.5,3,2)))))))*$L171</f>
        <v>0</v>
      </c>
      <c r="Z186" s="143">
        <f>(VLOOKUP(Z174,'background calcs'!$B$20:$H$135,IF($L172&gt;=75,7,IF($L172&gt;=30,6,IF($L172&gt;=15,5,IF($L172&gt;=10,4,IF($L172&gt;=1.5,3,2)))))))*$L171</f>
        <v>0</v>
      </c>
      <c r="AA186" s="143">
        <f>(VLOOKUP(AA174,'background calcs'!$B$20:$H$135,IF($L172&gt;=75,7,IF($L172&gt;=30,6,IF($L172&gt;=15,5,IF($L172&gt;=10,4,IF($L172&gt;=1.5,3,2)))))))*$L171</f>
        <v>0</v>
      </c>
      <c r="AB186" s="58">
        <f>(VLOOKUP(AB174,'background calcs'!$B$20:$H$135,IF($L172&gt;=75,7,IF($L172&gt;=30,6,IF($L172&gt;=15,5,IF($L172&gt;=10,4,IF($L172&gt;=1.5,3,2)))))))*$L171</f>
        <v>0</v>
      </c>
      <c r="AC186" s="58">
        <f>(VLOOKUP(AC174,'background calcs'!$B$20:$H$135,IF($L172&gt;=75,7,IF($L172&gt;=30,6,IF($L172&gt;=15,5,IF($L172&gt;=10,4,IF($L172&gt;=1.5,3,2)))))))*$L171</f>
        <v>0</v>
      </c>
      <c r="AD186" s="58">
        <f>(VLOOKUP(AD174,'background calcs'!$B$20:$H$135,IF($L172&gt;=75,7,IF($L172&gt;=30,6,IF($L172&gt;=15,5,IF($L172&gt;=10,4,IF($L172&gt;=1.5,3,2)))))))*$L171</f>
        <v>0</v>
      </c>
      <c r="AE186" s="58">
        <f>(VLOOKUP(AE174,'background calcs'!$B$20:$H$135,IF($L172&gt;=75,7,IF($L172&gt;=30,6,IF($L172&gt;=15,5,IF($L172&gt;=10,4,IF($L172&gt;=1.5,3,2)))))))*$L171</f>
        <v>0</v>
      </c>
      <c r="AF186" s="74">
        <f>(VLOOKUP(AF174,'background calcs'!$B$20:$H$135,IF($L172&gt;=75,7,IF($L172&gt;=30,6,IF($L172&gt;=15,5,IF($L172&gt;=10,4,IF($L172&gt;=1.5,3,2)))))))*$L171</f>
        <v>0</v>
      </c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2:44" ht="15.75">
      <c r="B187" s="9"/>
      <c r="C187" s="9"/>
      <c r="D187" s="9"/>
      <c r="E187" s="9"/>
      <c r="F187" s="9"/>
      <c r="G187" s="9"/>
      <c r="H187" s="9"/>
      <c r="I187"/>
      <c r="J187" s="70" t="s">
        <v>137</v>
      </c>
      <c r="K187" s="145" t="s">
        <v>126</v>
      </c>
      <c r="L187" s="13">
        <v>0.3</v>
      </c>
      <c r="M187" s="13">
        <v>0.333</v>
      </c>
      <c r="N187" s="13">
        <v>0.383</v>
      </c>
      <c r="O187" s="13">
        <v>0.45225</v>
      </c>
      <c r="P187" s="13">
        <v>0.5215</v>
      </c>
      <c r="Q187" s="13">
        <v>0.5822499999999999</v>
      </c>
      <c r="R187" s="13">
        <v>0.643</v>
      </c>
      <c r="S187" s="13">
        <v>0.6945</v>
      </c>
      <c r="T187" s="13">
        <v>0.746</v>
      </c>
      <c r="U187" s="13">
        <v>0.78</v>
      </c>
      <c r="V187" s="13">
        <v>0.8</v>
      </c>
      <c r="W187" s="13">
        <v>0.82</v>
      </c>
      <c r="X187" s="13">
        <v>0.84</v>
      </c>
      <c r="Y187" s="13">
        <v>0.86</v>
      </c>
      <c r="Z187" s="13">
        <v>0.88</v>
      </c>
      <c r="AA187" s="13">
        <v>0.9</v>
      </c>
      <c r="AB187" s="13">
        <v>0.92</v>
      </c>
      <c r="AC187" s="13">
        <v>0.94</v>
      </c>
      <c r="AD187" s="13">
        <v>0.96</v>
      </c>
      <c r="AE187" s="13">
        <v>0.98</v>
      </c>
      <c r="AF187" s="75">
        <v>1</v>
      </c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9:44" ht="15.75">
      <c r="I188"/>
      <c r="J188" s="70" t="s">
        <v>133</v>
      </c>
      <c r="K188" s="54" t="s">
        <v>55</v>
      </c>
      <c r="L188" s="14">
        <f>(1-$W170)*L174+$W170</f>
        <v>0.7000029999999999</v>
      </c>
      <c r="M188" s="14">
        <f>(1-$W170)*M174+$W170</f>
        <v>0.715</v>
      </c>
      <c r="N188" s="14">
        <f>(1-$W170)*N174+$W170</f>
        <v>0.73</v>
      </c>
      <c r="O188" s="14">
        <f>(1-$W170)*O174+$W170</f>
        <v>0.745</v>
      </c>
      <c r="P188" s="14">
        <f>(1-$W170)*P174+$W170</f>
        <v>0.76</v>
      </c>
      <c r="Q188" s="14">
        <f>(1-$W170)*Q174+$W170</f>
        <v>0.7749999999999999</v>
      </c>
      <c r="R188" s="14">
        <f>(1-$W170)*R174+$W170</f>
        <v>0.7899999999999999</v>
      </c>
      <c r="S188" s="14">
        <f>(1-$W170)*S174+$W170</f>
        <v>0.8049999999999999</v>
      </c>
      <c r="T188" s="14">
        <f>(1-$W170)*T174+$W170</f>
        <v>0.82</v>
      </c>
      <c r="U188" s="14">
        <f>(1-$W170)*U174+$W170</f>
        <v>0.835</v>
      </c>
      <c r="V188" s="14">
        <f>(1-$W170)*V174+$W170</f>
        <v>0.85</v>
      </c>
      <c r="W188" s="14">
        <f>(1-$W170)*W174+$W170</f>
        <v>0.865</v>
      </c>
      <c r="X188" s="14">
        <f>(1-$W170)*X174+$W170</f>
        <v>0.88</v>
      </c>
      <c r="Y188" s="14">
        <f>(1-$W170)*Y174+$W170</f>
        <v>0.895</v>
      </c>
      <c r="Z188" s="14">
        <f>(1-$W170)*Z174+$W170</f>
        <v>0.9099999999999999</v>
      </c>
      <c r="AA188" s="14">
        <f>(1-$W170)*AA174+$W170</f>
        <v>0.925</v>
      </c>
      <c r="AB188" s="14">
        <f>(1-$W170)*AB174+$W170</f>
        <v>0.94</v>
      </c>
      <c r="AC188" s="14">
        <f>(1-$W170)*AC174+$W170</f>
        <v>0.955</v>
      </c>
      <c r="AD188" s="14">
        <f>(1-$W170)*AD174+$W170</f>
        <v>0.97</v>
      </c>
      <c r="AE188" s="14">
        <f>(1-$W170)*AE174+$W170</f>
        <v>0.985</v>
      </c>
      <c r="AF188" s="71">
        <f>(1-$W170)*AF174+$W170</f>
        <v>1</v>
      </c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9:44" ht="15.75">
      <c r="I189"/>
      <c r="J189" s="70" t="s">
        <v>140</v>
      </c>
      <c r="K189" s="53" t="s">
        <v>148</v>
      </c>
      <c r="L189" s="14">
        <f>L170</f>
        <v>0</v>
      </c>
      <c r="M189" s="14" t="e">
        <f>M190-(($W190-$W189)*M174*2)</f>
        <v>#DIV/0!</v>
      </c>
      <c r="N189" s="14" t="e">
        <f>N190-(($W190-$W189)*N174*2)</f>
        <v>#DIV/0!</v>
      </c>
      <c r="O189" s="14" t="e">
        <f>O190-(($W190-$W189)*O174*2)</f>
        <v>#DIV/0!</v>
      </c>
      <c r="P189" s="14" t="e">
        <f>P190-(($W190-$W189)*P174*2)</f>
        <v>#DIV/0!</v>
      </c>
      <c r="Q189" s="14" t="e">
        <f>Q190-(($W190-$W189)*Q174*2)</f>
        <v>#DIV/0!</v>
      </c>
      <c r="R189" s="14" t="e">
        <f>R190-(($W190-$W189)*R174*2)</f>
        <v>#DIV/0!</v>
      </c>
      <c r="S189" s="14" t="e">
        <f>S190-(($W190-$W189)*S174*2)</f>
        <v>#DIV/0!</v>
      </c>
      <c r="T189" s="14" t="e">
        <f>T190-(($W190-$W189)*T174*2)</f>
        <v>#DIV/0!</v>
      </c>
      <c r="U189" s="14" t="e">
        <f>U190-(($W190-$W189)*U174*2)</f>
        <v>#DIV/0!</v>
      </c>
      <c r="V189" s="14" t="e">
        <f>V190-(($W190-$W189)*V174*2)</f>
        <v>#DIV/0!</v>
      </c>
      <c r="W189" s="14">
        <f>W188</f>
        <v>0.865</v>
      </c>
      <c r="X189" s="14">
        <f>X188</f>
        <v>0.88</v>
      </c>
      <c r="Y189" s="14">
        <f>Y188</f>
        <v>0.895</v>
      </c>
      <c r="Z189" s="14">
        <f>Z188</f>
        <v>0.9099999999999999</v>
      </c>
      <c r="AA189" s="14">
        <f>AA188</f>
        <v>0.925</v>
      </c>
      <c r="AB189" s="14">
        <f>AB188</f>
        <v>0.94</v>
      </c>
      <c r="AC189" s="14">
        <f>AC188</f>
        <v>0.955</v>
      </c>
      <c r="AD189" s="14">
        <f>AD188</f>
        <v>0.97</v>
      </c>
      <c r="AE189" s="14">
        <f>AE188</f>
        <v>0.985</v>
      </c>
      <c r="AF189" s="71">
        <f>AF188</f>
        <v>1</v>
      </c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9:44" ht="15.75">
      <c r="I190"/>
      <c r="J190" s="70" t="s">
        <v>131</v>
      </c>
      <c r="K190" s="53" t="s">
        <v>139</v>
      </c>
      <c r="L190" s="14" t="e">
        <f>(L177*L180+L181*$L170+L182*L183+L184*$W167)/L185</f>
        <v>#DIV/0!</v>
      </c>
      <c r="M190" s="14" t="e">
        <f>(M177*M180+M181*$L170+M182*M183+M184*$W167)/M185</f>
        <v>#DIV/0!</v>
      </c>
      <c r="N190" s="14" t="e">
        <f>(N177*N180+N181*$L170+N182*N183+N184*$W167)/N185</f>
        <v>#DIV/0!</v>
      </c>
      <c r="O190" s="14" t="e">
        <f>(O177*O180+O181*$L170+O182*O183+O184*$W167)/O185</f>
        <v>#DIV/0!</v>
      </c>
      <c r="P190" s="14" t="e">
        <f>(P177*P180+P181*$L170+P182*P183+P184*$W167)/P185</f>
        <v>#DIV/0!</v>
      </c>
      <c r="Q190" s="14" t="e">
        <f>(Q177*Q180+Q181*$L170+Q182*Q183+Q184*$W167)/Q185</f>
        <v>#DIV/0!</v>
      </c>
      <c r="R190" s="14" t="e">
        <f>(R177*R180+R181*$L170+R182*R183+R184*$W167)/R185</f>
        <v>#DIV/0!</v>
      </c>
      <c r="S190" s="14" t="e">
        <f>(S177*S180+S181*$L170+S182*S183+S184*$W167)/S185</f>
        <v>#DIV/0!</v>
      </c>
      <c r="T190" s="14" t="e">
        <f>(T177*T180+T181*$L170+T182*T183+T184*$W167)/T185</f>
        <v>#DIV/0!</v>
      </c>
      <c r="U190" s="14" t="e">
        <f>(U177*U180+U181*$L170+U182*U183+U184*$W167)/U185</f>
        <v>#DIV/0!</v>
      </c>
      <c r="V190" s="14" t="e">
        <f>(V177*V180+V181*$L170+V182*V183+V184*$W167)/V185</f>
        <v>#DIV/0!</v>
      </c>
      <c r="W190" s="14" t="e">
        <f>(W177*W180+W181*$L170+W182*W183+W184*$W167)/W185</f>
        <v>#DIV/0!</v>
      </c>
      <c r="X190" s="14" t="e">
        <f>(X177*X180+X181*$L170+X182*X183+X184*$W167)/X185</f>
        <v>#DIV/0!</v>
      </c>
      <c r="Y190" s="14" t="e">
        <f>(Y177*Y180+Y181*$L170+Y182*Y183+Y184*$W167)/Y185</f>
        <v>#DIV/0!</v>
      </c>
      <c r="Z190" s="14" t="e">
        <f>(Z177*Z180+Z181*$L170+Z182*Z183+Z184*$W167)/Z185</f>
        <v>#DIV/0!</v>
      </c>
      <c r="AA190" s="14" t="e">
        <f>(AA177*AA180+AA181*$L170+AA182*AA183+AA184*$W167)/AA185</f>
        <v>#DIV/0!</v>
      </c>
      <c r="AB190" s="14" t="e">
        <f>(AB177*AB180+AB181*$L170+AB182*AB183+AB184*$W167)/AB185</f>
        <v>#DIV/0!</v>
      </c>
      <c r="AC190" s="14" t="e">
        <f>(AC177*AC180+AC181*$L170+AC182*AC183+AC184*$W167)/AC185</f>
        <v>#DIV/0!</v>
      </c>
      <c r="AD190" s="14" t="e">
        <f>(AD177*AD180+AD181*$L170+AD182*AD183+AD184*$W167)/AD185</f>
        <v>#DIV/0!</v>
      </c>
      <c r="AE190" s="14" t="e">
        <f>(AE177*AE180+AE181*$L170+AE182*AE183+AE184*$W167)/AE185</f>
        <v>#DIV/0!</v>
      </c>
      <c r="AF190" s="71">
        <v>1</v>
      </c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9:44" ht="15.75">
      <c r="I191"/>
      <c r="J191" s="70" t="s">
        <v>135</v>
      </c>
      <c r="K191" s="53" t="s">
        <v>99</v>
      </c>
      <c r="L191" s="13">
        <f>L170</f>
        <v>0</v>
      </c>
      <c r="M191" s="13" t="e">
        <f>MIN(M190,+N191-(N190-M190)*(1-(1/7)/5%*M174))</f>
        <v>#DIV/0!</v>
      </c>
      <c r="N191" s="13" t="e">
        <f>MIN(N190,+O191-(O190-N190)*(1-(1/7)/5%*N174))</f>
        <v>#DIV/0!</v>
      </c>
      <c r="O191" s="13" t="e">
        <f>MIN(O190,+P191-(P190-O190)*(1-(1/7)/5%*O174))</f>
        <v>#DIV/0!</v>
      </c>
      <c r="P191" s="13" t="e">
        <f>MIN(P190,+Q191-(Q190-P190)*(1-(1/7)/5%*P174))</f>
        <v>#DIV/0!</v>
      </c>
      <c r="Q191" s="13" t="e">
        <f>MIN(Q190,+R191-(R190-Q190)*(1-(1/7)/5%*Q174))</f>
        <v>#DIV/0!</v>
      </c>
      <c r="R191" s="13" t="e">
        <f>MIN(R190,+S191-(S190-R190)*(1-(1/7)/5%*R174))</f>
        <v>#DIV/0!</v>
      </c>
      <c r="S191" s="13" t="e">
        <f>MIN(S190,+T191-(T190-S190)*(1-(1/7)/5%*S174))</f>
        <v>#DIV/0!</v>
      </c>
      <c r="T191" s="148">
        <f>U191-(U188-T188)</f>
        <v>0.595</v>
      </c>
      <c r="U191" s="13">
        <f>V191-(V188-U188)</f>
        <v>0.61</v>
      </c>
      <c r="V191" s="13">
        <f>W191-(W188-V188)</f>
        <v>0.625</v>
      </c>
      <c r="W191" s="13">
        <v>0.64</v>
      </c>
      <c r="X191" s="13">
        <f>Y191-($AF191-$W191)/9</f>
        <v>0.6799999999999997</v>
      </c>
      <c r="Y191" s="13">
        <f>Z191-($AF191-$W191)/9</f>
        <v>0.7199999999999998</v>
      </c>
      <c r="Z191" s="13">
        <f>AA191-($AF191-$W191)/9</f>
        <v>0.7599999999999998</v>
      </c>
      <c r="AA191" s="13">
        <f>AB191-($AF191-$W191)/9</f>
        <v>0.7999999999999998</v>
      </c>
      <c r="AB191" s="13">
        <f>AC191-($AF191-$W191)/9</f>
        <v>0.8399999999999999</v>
      </c>
      <c r="AC191" s="13">
        <f>AD191-($AF191-$W191)/9</f>
        <v>0.8799999999999999</v>
      </c>
      <c r="AD191" s="13">
        <f>AE191-($AF191-$W191)/9</f>
        <v>0.9199999999999999</v>
      </c>
      <c r="AE191" s="13">
        <f>AF191-($AF191-$W191)/9</f>
        <v>0.96</v>
      </c>
      <c r="AF191" s="75">
        <v>1</v>
      </c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9:44" ht="15.75">
      <c r="I192"/>
      <c r="J192" s="70" t="s">
        <v>141</v>
      </c>
      <c r="K192" s="53" t="s">
        <v>149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75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9:44" ht="15.75">
      <c r="I193"/>
      <c r="J193" s="70" t="s">
        <v>145</v>
      </c>
      <c r="K193" s="53" t="s">
        <v>150</v>
      </c>
      <c r="L193" s="87">
        <f>L170</f>
        <v>0</v>
      </c>
      <c r="M193" s="13">
        <f>L193+($AF193-$L193)/20</f>
        <v>0.05</v>
      </c>
      <c r="N193" s="13">
        <f>M193+($AF193-$L193)/20</f>
        <v>0.1</v>
      </c>
      <c r="O193" s="13">
        <f>N193+($AF193-$L193)/20</f>
        <v>0.15000000000000002</v>
      </c>
      <c r="P193" s="13">
        <f>O193+($AF193-$L193)/20</f>
        <v>0.2</v>
      </c>
      <c r="Q193" s="13">
        <f>P193+($AF193-$L193)/20</f>
        <v>0.25</v>
      </c>
      <c r="R193" s="13">
        <f>Q193+($AF193-$L193)/20</f>
        <v>0.3</v>
      </c>
      <c r="S193" s="13">
        <f>R193+($AF193-$L193)/20</f>
        <v>0.35</v>
      </c>
      <c r="T193" s="13">
        <f>S193+($AF193-$L193)/20</f>
        <v>0.39999999999999997</v>
      </c>
      <c r="U193" s="13">
        <f>T193+($AF193-$L193)/20</f>
        <v>0.44999999999999996</v>
      </c>
      <c r="V193" s="13">
        <f>U193+($AF193-$L193)/20</f>
        <v>0.49999999999999994</v>
      </c>
      <c r="W193" s="13">
        <f>V193+($AF193-$L193)/20</f>
        <v>0.5499999999999999</v>
      </c>
      <c r="X193" s="13">
        <f>W193+($AF193-$L193)/20</f>
        <v>0.6</v>
      </c>
      <c r="Y193" s="13">
        <f>X193+($AF193-$L193)/20</f>
        <v>0.65</v>
      </c>
      <c r="Z193" s="13">
        <f>Y193+($AF193-$L193)/20</f>
        <v>0.7000000000000001</v>
      </c>
      <c r="AA193" s="13">
        <f>Z193+($AF193-$L193)/20</f>
        <v>0.7500000000000001</v>
      </c>
      <c r="AB193" s="13">
        <f>AA193+($AF193-$L193)/20</f>
        <v>0.8000000000000002</v>
      </c>
      <c r="AC193" s="13">
        <f>AB193+($AF193-$L193)/20</f>
        <v>0.8500000000000002</v>
      </c>
      <c r="AD193" s="13">
        <f>AC193+($AF193-$L193)/20</f>
        <v>0.9000000000000002</v>
      </c>
      <c r="AE193" s="13">
        <f>AD193+($AF193-$L193)/20</f>
        <v>0.9500000000000003</v>
      </c>
      <c r="AF193" s="75">
        <v>1</v>
      </c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9:44" ht="15.75">
      <c r="I194"/>
      <c r="J194" s="70" t="s">
        <v>146</v>
      </c>
      <c r="K194" s="53" t="s">
        <v>0</v>
      </c>
      <c r="L194" s="13">
        <v>0</v>
      </c>
      <c r="M194" s="14">
        <v>0.05</v>
      </c>
      <c r="N194" s="14">
        <v>0.1</v>
      </c>
      <c r="O194" s="14">
        <v>0.15</v>
      </c>
      <c r="P194" s="14">
        <v>0.2</v>
      </c>
      <c r="Q194" s="14">
        <v>0.25</v>
      </c>
      <c r="R194" s="14">
        <v>0.3</v>
      </c>
      <c r="S194" s="14">
        <v>0.35</v>
      </c>
      <c r="T194" s="14">
        <v>0.4</v>
      </c>
      <c r="U194" s="14">
        <v>0.45</v>
      </c>
      <c r="V194" s="14">
        <v>0.5</v>
      </c>
      <c r="W194" s="14">
        <v>0.55</v>
      </c>
      <c r="X194" s="14">
        <v>0.6</v>
      </c>
      <c r="Y194" s="14">
        <v>0.65</v>
      </c>
      <c r="Z194" s="14">
        <v>0.7</v>
      </c>
      <c r="AA194" s="14">
        <v>0.75</v>
      </c>
      <c r="AB194" s="14">
        <v>0.8</v>
      </c>
      <c r="AC194" s="14">
        <v>0.85</v>
      </c>
      <c r="AD194" s="14">
        <v>0.9</v>
      </c>
      <c r="AE194" s="14">
        <v>0.95</v>
      </c>
      <c r="AF194" s="71">
        <v>1</v>
      </c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9:44" ht="15.75">
      <c r="I195"/>
      <c r="J195" s="70" t="s">
        <v>138</v>
      </c>
      <c r="K195" s="53" t="s">
        <v>4</v>
      </c>
      <c r="L195" s="13">
        <f>(VLOOKUP(L187,'background calcs'!$B$20:$H$135,IF($L172&gt;=75,7,IF($L172&gt;=30,6,IF($L172&gt;=15,5,IF($L172&gt;=10,4,IF($L172&gt;=1.5,3,2)))))))*$L171</f>
        <v>0</v>
      </c>
      <c r="M195" s="13">
        <f>(VLOOKUP(M187,'background calcs'!$B$20:$H$135,IF($L172&gt;=75,7,IF($L172&gt;=30,6,IF($L172&gt;=15,5,IF($L172&gt;=10,4,IF($L172&gt;=1.5,3,2)))))))*$L171</f>
        <v>0</v>
      </c>
      <c r="N195" s="13">
        <f>(VLOOKUP(N187,'background calcs'!$B$20:$H$135,IF($L172&gt;=75,7,IF($L172&gt;=30,6,IF($L172&gt;=15,5,IF($L172&gt;=10,4,IF($L172&gt;=1.5,3,2)))))))*$L171</f>
        <v>0</v>
      </c>
      <c r="O195" s="13">
        <f>(VLOOKUP(O187,'background calcs'!$B$20:$H$135,IF($L172&gt;=75,7,IF($L172&gt;=30,6,IF($L172&gt;=15,5,IF($L172&gt;=10,4,IF($L172&gt;=1.5,3,2)))))))*$L171</f>
        <v>0</v>
      </c>
      <c r="P195" s="13">
        <f>(VLOOKUP(P187,'background calcs'!$B$20:$H$135,IF($L172&gt;=75,7,IF($L172&gt;=30,6,IF($L172&gt;=15,5,IF($L172&gt;=10,4,IF($L172&gt;=1.5,3,2)))))))*$L171</f>
        <v>0</v>
      </c>
      <c r="Q195" s="13">
        <f>(VLOOKUP(Q187,'background calcs'!$B$20:$H$135,IF($L172&gt;=75,7,IF($L172&gt;=30,6,IF($L172&gt;=15,5,IF($L172&gt;=10,4,IF($L172&gt;=1.5,3,2)))))))*$L171</f>
        <v>0</v>
      </c>
      <c r="R195" s="13">
        <f>(VLOOKUP(R187,'background calcs'!$B$20:$H$135,IF($L172&gt;=75,7,IF($L172&gt;=30,6,IF($L172&gt;=15,5,IF($L172&gt;=10,4,IF($L172&gt;=1.5,3,2)))))))*$L171</f>
        <v>0</v>
      </c>
      <c r="S195" s="13">
        <f>(VLOOKUP(S187,'background calcs'!$B$20:$H$135,IF($L172&gt;=75,7,IF($L172&gt;=30,6,IF($L172&gt;=15,5,IF($L172&gt;=10,4,IF($L172&gt;=1.5,3,2)))))))*$L171</f>
        <v>0</v>
      </c>
      <c r="T195" s="13">
        <f>(VLOOKUP(T187,'background calcs'!$B$20:$H$135,IF($L172&gt;=75,7,IF($L172&gt;=30,6,IF($L172&gt;=15,5,IF($L172&gt;=10,4,IF($L172&gt;=1.5,3,2)))))))*$L171</f>
        <v>0</v>
      </c>
      <c r="U195" s="13">
        <f>(VLOOKUP(U187,'background calcs'!$B$20:$H$135,IF($L172&gt;=75,7,IF($L172&gt;=30,6,IF($L172&gt;=15,5,IF($L172&gt;=10,4,IF($L172&gt;=1.5,3,2)))))))*$L171</f>
        <v>0</v>
      </c>
      <c r="V195" s="13">
        <f>(VLOOKUP(V187,'background calcs'!$B$20:$H$135,IF($L172&gt;=75,7,IF($L172&gt;=30,6,IF($L172&gt;=15,5,IF($L172&gt;=10,4,IF($L172&gt;=1.5,3,2)))))))*$L171</f>
        <v>0</v>
      </c>
      <c r="W195" s="13">
        <f>(VLOOKUP(W187,'background calcs'!$B$20:$H$135,IF($L172&gt;=75,7,IF($L172&gt;=30,6,IF($L172&gt;=15,5,IF($L172&gt;=10,4,IF($L172&gt;=1.5,3,2)))))))*$L171</f>
        <v>0</v>
      </c>
      <c r="X195" s="13">
        <f>(VLOOKUP(X187,'background calcs'!$B$20:$H$135,IF($L172&gt;=75,7,IF($L172&gt;=30,6,IF($L172&gt;=15,5,IF($L172&gt;=10,4,IF($L172&gt;=1.5,3,2)))))))*$L171</f>
        <v>0</v>
      </c>
      <c r="Y195" s="13">
        <f>(VLOOKUP(Y187,'background calcs'!$B$20:$H$135,IF($L172&gt;=75,7,IF($L172&gt;=30,6,IF($L172&gt;=15,5,IF($L172&gt;=10,4,IF($L172&gt;=1.5,3,2)))))))*$L171</f>
        <v>0</v>
      </c>
      <c r="Z195" s="13">
        <f>(VLOOKUP(Z187,'background calcs'!$B$20:$H$135,IF($L172&gt;=75,7,IF($L172&gt;=30,6,IF($L172&gt;=15,5,IF($L172&gt;=10,4,IF($L172&gt;=1.5,3,2)))))))*$L171</f>
        <v>0</v>
      </c>
      <c r="AA195" s="13">
        <f>(VLOOKUP(AA187,'background calcs'!$B$20:$H$135,IF($L172&gt;=75,7,IF($L172&gt;=30,6,IF($L172&gt;=15,5,IF($L172&gt;=10,4,IF($L172&gt;=1.5,3,2)))))))*$L171</f>
        <v>0</v>
      </c>
      <c r="AB195" s="13">
        <f>(VLOOKUP(AB187,'background calcs'!$B$20:$H$135,IF($L172&gt;=75,7,IF($L172&gt;=30,6,IF($L172&gt;=15,5,IF($L172&gt;=10,4,IF($L172&gt;=1.5,3,2)))))))*$L171</f>
        <v>0</v>
      </c>
      <c r="AC195" s="13">
        <f>(VLOOKUP(AC187,'background calcs'!$B$20:$H$135,IF($L172&gt;=75,7,IF($L172&gt;=30,6,IF($L172&gt;=15,5,IF($L172&gt;=10,4,IF($L172&gt;=1.5,3,2)))))))*$L171</f>
        <v>0</v>
      </c>
      <c r="AD195" s="13">
        <f>(VLOOKUP(AD187,'background calcs'!$B$20:$H$135,IF($L172&gt;=75,7,IF($L172&gt;=30,6,IF($L172&gt;=15,5,IF($L172&gt;=10,4,IF($L172&gt;=1.5,3,2)))))))*$L171</f>
        <v>0</v>
      </c>
      <c r="AE195" s="13">
        <f>(VLOOKUP(AE187,'background calcs'!$B$20:$H$135,IF($L172&gt;=75,7,IF($L172&gt;=30,6,IF($L172&gt;=15,5,IF($L172&gt;=10,4,IF($L172&gt;=1.5,3,2)))))))*$L171</f>
        <v>0</v>
      </c>
      <c r="AF195" s="75">
        <f>(VLOOKUP(AF187,'background calcs'!$B$20:$H$135,IF($L172&gt;=75,7,IF($L172&gt;=30,6,IF($L172&gt;=15,5,IF($L172&gt;=10,4,IF($L172&gt;=1.5,3,2)))))))*$L171</f>
        <v>0</v>
      </c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9:44" ht="15.75">
      <c r="I196"/>
      <c r="J196" s="70" t="s">
        <v>134</v>
      </c>
      <c r="K196" s="53" t="s">
        <v>5</v>
      </c>
      <c r="L196" s="13">
        <f>(VLOOKUP(L188,'background calcs'!$B$20:$H$135,IF($L172&gt;=75,7,IF($L172&gt;=30,6,IF($L172&gt;=15,5,IF($L172&gt;=10,4,IF($L172&gt;=1.5,3,2)))))))*$L171</f>
        <v>0</v>
      </c>
      <c r="M196" s="13">
        <f>(VLOOKUP(M188,'background calcs'!$B$20:$H$135,IF($L172&gt;=75,7,IF($L172&gt;=30,6,IF($L172&gt;=15,5,IF($L172&gt;=10,4,IF($L172&gt;=1.5,3,2)))))))*$L171</f>
        <v>0</v>
      </c>
      <c r="N196" s="13">
        <f>(VLOOKUP(N188,'background calcs'!$B$20:$H$135,IF($L172&gt;=75,7,IF($L172&gt;=30,6,IF($L172&gt;=15,5,IF($L172&gt;=10,4,IF($L172&gt;=1.5,3,2)))))))*$L171</f>
        <v>0</v>
      </c>
      <c r="O196" s="13">
        <f>(VLOOKUP(O188,'background calcs'!$B$20:$H$135,IF($L172&gt;=75,7,IF($L172&gt;=30,6,IF($L172&gt;=15,5,IF($L172&gt;=10,4,IF($L172&gt;=1.5,3,2)))))))*$L171</f>
        <v>0</v>
      </c>
      <c r="P196" s="13">
        <f>(VLOOKUP(P188,'background calcs'!$B$20:$H$135,IF($L172&gt;=75,7,IF($L172&gt;=30,6,IF($L172&gt;=15,5,IF($L172&gt;=10,4,IF($L172&gt;=1.5,3,2)))))))*$L171</f>
        <v>0</v>
      </c>
      <c r="Q196" s="13">
        <f>(VLOOKUP(Q188,'background calcs'!$B$20:$H$135,IF($L172&gt;=75,7,IF($L172&gt;=30,6,IF($L172&gt;=15,5,IF($L172&gt;=10,4,IF($L172&gt;=1.5,3,2)))))))*$L171</f>
        <v>0</v>
      </c>
      <c r="R196" s="13">
        <f>(VLOOKUP(R188,'background calcs'!$B$20:$H$135,IF($L172&gt;=75,7,IF($L172&gt;=30,6,IF($L172&gt;=15,5,IF($L172&gt;=10,4,IF($L172&gt;=1.5,3,2)))))))*$L171</f>
        <v>0</v>
      </c>
      <c r="S196" s="13">
        <f>(VLOOKUP(S188,'background calcs'!$B$20:$H$135,IF($L172&gt;=75,7,IF($L172&gt;=30,6,IF($L172&gt;=15,5,IF($L172&gt;=10,4,IF($L172&gt;=1.5,3,2)))))))*$L171</f>
        <v>0</v>
      </c>
      <c r="T196" s="13">
        <f>(VLOOKUP(T188,'background calcs'!$B$20:$H$135,IF($L172&gt;=75,7,IF($L172&gt;=30,6,IF($L172&gt;=15,5,IF($L172&gt;=10,4,IF($L172&gt;=1.5,3,2)))))))*$L171</f>
        <v>0</v>
      </c>
      <c r="U196" s="13">
        <f>(VLOOKUP(U188,'background calcs'!$B$20:$H$135,IF($L172&gt;=75,7,IF($L172&gt;=30,6,IF($L172&gt;=15,5,IF($L172&gt;=10,4,IF($L172&gt;=1.5,3,2)))))))*$L171</f>
        <v>0</v>
      </c>
      <c r="V196" s="13">
        <f>(VLOOKUP(V188,'background calcs'!$B$20:$H$135,IF($L172&gt;=75,7,IF($L172&gt;=30,6,IF($L172&gt;=15,5,IF($L172&gt;=10,4,IF($L172&gt;=1.5,3,2)))))))*$L171</f>
        <v>0</v>
      </c>
      <c r="W196" s="13">
        <f>(VLOOKUP(W188,'background calcs'!$B$20:$H$135,IF($L172&gt;=75,7,IF($L172&gt;=30,6,IF($L172&gt;=15,5,IF($L172&gt;=10,4,IF($L172&gt;=1.5,3,2)))))))*$L171</f>
        <v>0</v>
      </c>
      <c r="X196" s="13">
        <f>(VLOOKUP(X188,'background calcs'!$B$20:$H$135,IF($L172&gt;=75,7,IF($L172&gt;=30,6,IF($L172&gt;=15,5,IF($L172&gt;=10,4,IF($L172&gt;=1.5,3,2)))))))*$L171</f>
        <v>0</v>
      </c>
      <c r="Y196" s="13">
        <f>(VLOOKUP(Y188,'background calcs'!$B$20:$H$135,IF($L172&gt;=75,7,IF($L172&gt;=30,6,IF($L172&gt;=15,5,IF($L172&gt;=10,4,IF($L172&gt;=1.5,3,2)))))))*$L171</f>
        <v>0</v>
      </c>
      <c r="Z196" s="13">
        <f>(VLOOKUP(Z188,'background calcs'!$B$20:$H$135,IF($L172&gt;=75,7,IF($L172&gt;=30,6,IF($L172&gt;=15,5,IF($L172&gt;=10,4,IF($L172&gt;=1.5,3,2)))))))*$L171</f>
        <v>0</v>
      </c>
      <c r="AA196" s="13">
        <f>(VLOOKUP(AA188,'background calcs'!$B$20:$H$135,IF($L172&gt;=75,7,IF($L172&gt;=30,6,IF($L172&gt;=15,5,IF($L172&gt;=10,4,IF($L172&gt;=1.5,3,2)))))))*$L171</f>
        <v>0</v>
      </c>
      <c r="AB196" s="13">
        <f>(VLOOKUP(AB188,'background calcs'!$B$20:$H$135,IF($L172&gt;=75,7,IF($L172&gt;=30,6,IF($L172&gt;=15,5,IF($L172&gt;=10,4,IF($L172&gt;=1.5,3,2)))))))*$L171</f>
        <v>0</v>
      </c>
      <c r="AC196" s="13">
        <f>(VLOOKUP(AC188,'background calcs'!$B$20:$H$135,IF($L172&gt;=75,7,IF($L172&gt;=30,6,IF($L172&gt;=15,5,IF($L172&gt;=10,4,IF($L172&gt;=1.5,3,2)))))))*$L171</f>
        <v>0</v>
      </c>
      <c r="AD196" s="13">
        <f>(VLOOKUP(AD188,'background calcs'!$B$20:$H$135,IF($L172&gt;=75,7,IF($L172&gt;=30,6,IF($L172&gt;=15,5,IF($L172&gt;=10,4,IF($L172&gt;=1.5,3,2)))))))*$L171</f>
        <v>0</v>
      </c>
      <c r="AE196" s="13">
        <f>(VLOOKUP(AE188,'background calcs'!$B$20:$H$135,IF($L172&gt;=75,7,IF($L172&gt;=30,6,IF($L172&gt;=15,5,IF($L172&gt;=10,4,IF($L172&gt;=1.5,3,2)))))))*$L171</f>
        <v>0</v>
      </c>
      <c r="AF196" s="75">
        <f>(VLOOKUP(AF188,'background calcs'!$B$20:$H$135,IF($L172&gt;=75,7,IF($L172&gt;=30,6,IF($L172&gt;=15,5,IF($L172&gt;=10,4,IF($L172&gt;=1.5,3,2)))))))*$L171</f>
        <v>0</v>
      </c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9:44" ht="15.75">
      <c r="I197"/>
      <c r="J197" s="70" t="s">
        <v>142</v>
      </c>
      <c r="K197" s="53" t="s">
        <v>6</v>
      </c>
      <c r="L197" s="13">
        <f>(VLOOKUP(L189,'background calcs'!$B$20:$H$135,IF($L172&gt;=75,7,IF($L172&gt;=30,6,IF($L172&gt;=15,5,IF($L172&gt;=10,4,IF($L172&gt;=1.5,3,2)))))))*$L171</f>
        <v>0</v>
      </c>
      <c r="M197" s="13" t="e">
        <f>(VLOOKUP(M189,'background calcs'!$B$20:$H$135,IF($L172&gt;=75,7,IF($L172&gt;=30,6,IF($L172&gt;=15,5,IF($L172&gt;=10,4,IF($L172&gt;=1.5,3,2)))))))*$L171</f>
        <v>#DIV/0!</v>
      </c>
      <c r="N197" s="13" t="e">
        <f>(VLOOKUP(N189,'background calcs'!$B$20:$H$135,IF($L172&gt;=75,7,IF($L172&gt;=30,6,IF($L172&gt;=15,5,IF($L172&gt;=10,4,IF($L172&gt;=1.5,3,2)))))))*$L171</f>
        <v>#DIV/0!</v>
      </c>
      <c r="O197" s="13" t="e">
        <f>(VLOOKUP(O189,'background calcs'!$B$20:$H$135,IF($L172&gt;=75,7,IF($L172&gt;=30,6,IF($L172&gt;=15,5,IF($L172&gt;=10,4,IF($L172&gt;=1.5,3,2)))))))*$L171</f>
        <v>#DIV/0!</v>
      </c>
      <c r="P197" s="13" t="e">
        <f>(VLOOKUP(P189,'background calcs'!$B$20:$H$135,IF($L172&gt;=75,7,IF($L172&gt;=30,6,IF($L172&gt;=15,5,IF($L172&gt;=10,4,IF($L172&gt;=1.5,3,2)))))))*$L171</f>
        <v>#DIV/0!</v>
      </c>
      <c r="Q197" s="13" t="e">
        <f>(VLOOKUP(Q189,'background calcs'!$B$20:$H$135,IF($L172&gt;=75,7,IF($L172&gt;=30,6,IF($L172&gt;=15,5,IF($L172&gt;=10,4,IF($L172&gt;=1.5,3,2)))))))*$L171</f>
        <v>#DIV/0!</v>
      </c>
      <c r="R197" s="13" t="e">
        <f>(VLOOKUP(R189,'background calcs'!$B$20:$H$135,IF($L172&gt;=75,7,IF($L172&gt;=30,6,IF($L172&gt;=15,5,IF($L172&gt;=10,4,IF($L172&gt;=1.5,3,2)))))))*$L171</f>
        <v>#DIV/0!</v>
      </c>
      <c r="S197" s="13" t="e">
        <f>(VLOOKUP(S189,'background calcs'!$B$20:$H$135,IF($L172&gt;=75,7,IF($L172&gt;=30,6,IF($L172&gt;=15,5,IF($L172&gt;=10,4,IF($L172&gt;=1.5,3,2)))))))*$L171</f>
        <v>#DIV/0!</v>
      </c>
      <c r="T197" s="13" t="e">
        <f>(VLOOKUP(T189,'background calcs'!$B$20:$H$135,IF($L172&gt;=75,7,IF($L172&gt;=30,6,IF($L172&gt;=15,5,IF($L172&gt;=10,4,IF($L172&gt;=1.5,3,2)))))))*$L171</f>
        <v>#DIV/0!</v>
      </c>
      <c r="U197" s="13" t="e">
        <f>(VLOOKUP(U189,'background calcs'!$B$20:$H$135,IF($L172&gt;=75,7,IF($L172&gt;=30,6,IF($L172&gt;=15,5,IF($L172&gt;=10,4,IF($L172&gt;=1.5,3,2)))))))*$L171</f>
        <v>#DIV/0!</v>
      </c>
      <c r="V197" s="13" t="e">
        <f>(VLOOKUP(V189,'background calcs'!$B$20:$H$135,IF($L172&gt;=75,7,IF($L172&gt;=30,6,IF($L172&gt;=15,5,IF($L172&gt;=10,4,IF($L172&gt;=1.5,3,2)))))))*$L171</f>
        <v>#DIV/0!</v>
      </c>
      <c r="W197" s="13">
        <f>(VLOOKUP(W189,'background calcs'!$B$20:$H$135,IF($L172&gt;=75,7,IF($L172&gt;=30,6,IF($L172&gt;=15,5,IF($L172&gt;=10,4,IF($L172&gt;=1.5,3,2)))))))*$L171</f>
        <v>0</v>
      </c>
      <c r="X197" s="13">
        <f>(VLOOKUP(X189,'background calcs'!$B$20:$H$135,IF($L172&gt;=75,7,IF($L172&gt;=30,6,IF($L172&gt;=15,5,IF($L172&gt;=10,4,IF($L172&gt;=1.5,3,2)))))))*$L171</f>
        <v>0</v>
      </c>
      <c r="Y197" s="13">
        <f>(VLOOKUP(Y189,'background calcs'!$B$20:$H$135,IF($L172&gt;=75,7,IF($L172&gt;=30,6,IF($L172&gt;=15,5,IF($L172&gt;=10,4,IF($L172&gt;=1.5,3,2)))))))*$L171</f>
        <v>0</v>
      </c>
      <c r="Z197" s="13">
        <f>(VLOOKUP(Z189,'background calcs'!$B$20:$H$135,IF($L172&gt;=75,7,IF($L172&gt;=30,6,IF($L172&gt;=15,5,IF($L172&gt;=10,4,IF($L172&gt;=1.5,3,2)))))))*$L171</f>
        <v>0</v>
      </c>
      <c r="AA197" s="13">
        <f>(VLOOKUP(AA189,'background calcs'!$B$20:$H$135,IF($L172&gt;=75,7,IF($L172&gt;=30,6,IF($L172&gt;=15,5,IF($L172&gt;=10,4,IF($L172&gt;=1.5,3,2)))))))*$L171</f>
        <v>0</v>
      </c>
      <c r="AB197" s="13">
        <f>(VLOOKUP(AB189,'background calcs'!$B$20:$H$135,IF($L172&gt;=75,7,IF($L172&gt;=30,6,IF($L172&gt;=15,5,IF($L172&gt;=10,4,IF($L172&gt;=1.5,3,2)))))))*$L171</f>
        <v>0</v>
      </c>
      <c r="AC197" s="13">
        <f>(VLOOKUP(AC189,'background calcs'!$B$20:$H$135,IF($L172&gt;=75,7,IF($L172&gt;=30,6,IF($L172&gt;=15,5,IF($L172&gt;=10,4,IF($L172&gt;=1.5,3,2)))))))*$L171</f>
        <v>0</v>
      </c>
      <c r="AD197" s="13">
        <f>(VLOOKUP(AD189,'background calcs'!$B$20:$H$135,IF($L172&gt;=75,7,IF($L172&gt;=30,6,IF($L172&gt;=15,5,IF($L172&gt;=10,4,IF($L172&gt;=1.5,3,2)))))))*$L171</f>
        <v>0</v>
      </c>
      <c r="AE197" s="13">
        <f>(VLOOKUP(AE189,'background calcs'!$B$20:$H$135,IF($L172&gt;=75,7,IF($L172&gt;=30,6,IF($L172&gt;=15,5,IF($L172&gt;=10,4,IF($L172&gt;=1.5,3,2)))))))*$L171</f>
        <v>0</v>
      </c>
      <c r="AF197" s="75">
        <f>(VLOOKUP(AF189,'background calcs'!$B$20:$H$135,IF($L172&gt;=75,7,IF($L172&gt;=30,6,IF($L172&gt;=15,5,IF($L172&gt;=10,4,IF($L172&gt;=1.5,3,2)))))))*$L171</f>
        <v>0</v>
      </c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9:44" ht="15.75">
      <c r="I198"/>
      <c r="J198" s="70" t="s">
        <v>132</v>
      </c>
      <c r="K198" s="53" t="s">
        <v>7</v>
      </c>
      <c r="L198" s="13" t="e">
        <f>(VLOOKUP(L190,'background calcs'!$B$20:$H$135,IF($L172&gt;=75,7,IF($L172&gt;=30,6,IF($L172&gt;=15,5,IF($L172&gt;=10,4,IF($L172&gt;=1.5,3,2)))))))*$L171</f>
        <v>#DIV/0!</v>
      </c>
      <c r="M198" s="13" t="e">
        <f>(VLOOKUP(M190,'background calcs'!$B$20:$H$135,IF($L172&gt;=75,7,IF($L172&gt;=30,6,IF($L172&gt;=15,5,IF($L172&gt;=10,4,IF($L172&gt;=1.5,3,2)))))))*$L171</f>
        <v>#DIV/0!</v>
      </c>
      <c r="N198" s="13" t="e">
        <f>(VLOOKUP(N190,'background calcs'!$B$20:$H$135,IF($L172&gt;=75,7,IF($L172&gt;=30,6,IF($L172&gt;=15,5,IF($L172&gt;=10,4,IF($L172&gt;=1.5,3,2)))))))*$L171</f>
        <v>#DIV/0!</v>
      </c>
      <c r="O198" s="13" t="e">
        <f>(VLOOKUP(O190,'background calcs'!$B$20:$H$135,IF($L172&gt;=75,7,IF($L172&gt;=30,6,IF($L172&gt;=15,5,IF($L172&gt;=10,4,IF($L172&gt;=1.5,3,2)))))))*$L171</f>
        <v>#DIV/0!</v>
      </c>
      <c r="P198" s="13" t="e">
        <f>(VLOOKUP(P190,'background calcs'!$B$20:$H$135,IF($L172&gt;=75,7,IF($L172&gt;=30,6,IF($L172&gt;=15,5,IF($L172&gt;=10,4,IF($L172&gt;=1.5,3,2)))))))*$L171</f>
        <v>#DIV/0!</v>
      </c>
      <c r="Q198" s="13" t="e">
        <f>(VLOOKUP(Q190,'background calcs'!$B$20:$H$135,IF($L172&gt;=75,7,IF($L172&gt;=30,6,IF($L172&gt;=15,5,IF($L172&gt;=10,4,IF($L172&gt;=1.5,3,2)))))))*$L171</f>
        <v>#DIV/0!</v>
      </c>
      <c r="R198" s="13" t="e">
        <f>(VLOOKUP(R190,'background calcs'!$B$20:$H$135,IF($L172&gt;=75,7,IF($L172&gt;=30,6,IF($L172&gt;=15,5,IF($L172&gt;=10,4,IF($L172&gt;=1.5,3,2)))))))*$L171</f>
        <v>#DIV/0!</v>
      </c>
      <c r="S198" s="13" t="e">
        <f>(VLOOKUP(S190,'background calcs'!$B$20:$H$135,IF($L172&gt;=75,7,IF($L172&gt;=30,6,IF($L172&gt;=15,5,IF($L172&gt;=10,4,IF($L172&gt;=1.5,3,2)))))))*$L171</f>
        <v>#DIV/0!</v>
      </c>
      <c r="T198" s="13" t="e">
        <f>(VLOOKUP(T190,'background calcs'!$B$20:$H$135,IF($L172&gt;=75,7,IF($L172&gt;=30,6,IF($L172&gt;=15,5,IF($L172&gt;=10,4,IF($L172&gt;=1.5,3,2)))))))*$L171</f>
        <v>#DIV/0!</v>
      </c>
      <c r="U198" s="13" t="e">
        <f>(VLOOKUP(U190,'background calcs'!$B$20:$H$135,IF($L172&gt;=75,7,IF($L172&gt;=30,6,IF($L172&gt;=15,5,IF($L172&gt;=10,4,IF($L172&gt;=1.5,3,2)))))))*$L171</f>
        <v>#DIV/0!</v>
      </c>
      <c r="V198" s="13" t="e">
        <f>(VLOOKUP(V190,'background calcs'!$B$20:$H$135,IF($L172&gt;=75,7,IF($L172&gt;=30,6,IF($L172&gt;=15,5,IF($L172&gt;=10,4,IF($L172&gt;=1.5,3,2)))))))*$L171</f>
        <v>#DIV/0!</v>
      </c>
      <c r="W198" s="13" t="e">
        <f>(VLOOKUP(W190,'background calcs'!$B$20:$H$135,IF($L172&gt;=75,7,IF($L172&gt;=30,6,IF($L172&gt;=15,5,IF($L172&gt;=10,4,IF($L172&gt;=1.5,3,2)))))))*$L171</f>
        <v>#DIV/0!</v>
      </c>
      <c r="X198" s="13" t="e">
        <f>(VLOOKUP(X190,'background calcs'!$B$20:$H$135,IF($L172&gt;=75,7,IF($L172&gt;=30,6,IF($L172&gt;=15,5,IF($L172&gt;=10,4,IF($L172&gt;=1.5,3,2)))))))*$L171</f>
        <v>#DIV/0!</v>
      </c>
      <c r="Y198" s="13" t="e">
        <f>(VLOOKUP(Y190,'background calcs'!$B$20:$H$135,IF($L172&gt;=75,7,IF($L172&gt;=30,6,IF($L172&gt;=15,5,IF($L172&gt;=10,4,IF($L172&gt;=1.5,3,2)))))))*$L171</f>
        <v>#DIV/0!</v>
      </c>
      <c r="Z198" s="13" t="e">
        <f>(VLOOKUP(Z190,'background calcs'!$B$20:$H$135,IF($L172&gt;=75,7,IF($L172&gt;=30,6,IF($L172&gt;=15,5,IF($L172&gt;=10,4,IF($L172&gt;=1.5,3,2)))))))*$L171</f>
        <v>#DIV/0!</v>
      </c>
      <c r="AA198" s="13" t="e">
        <f>(VLOOKUP(AA190,'background calcs'!$B$20:$H$135,IF($L172&gt;=75,7,IF($L172&gt;=30,6,IF($L172&gt;=15,5,IF($L172&gt;=10,4,IF($L172&gt;=1.5,3,2)))))))*$L171</f>
        <v>#DIV/0!</v>
      </c>
      <c r="AB198" s="13" t="e">
        <f>(VLOOKUP(AB190,'background calcs'!$B$20:$H$135,IF($L172&gt;=75,7,IF($L172&gt;=30,6,IF($L172&gt;=15,5,IF($L172&gt;=10,4,IF($L172&gt;=1.5,3,2)))))))*$L171</f>
        <v>#DIV/0!</v>
      </c>
      <c r="AC198" s="13" t="e">
        <f>(VLOOKUP(AC190,'background calcs'!$B$20:$H$135,IF($L172&gt;=75,7,IF($L172&gt;=30,6,IF($L172&gt;=15,5,IF($L172&gt;=10,4,IF($L172&gt;=1.5,3,2)))))))*$L171</f>
        <v>#DIV/0!</v>
      </c>
      <c r="AD198" s="13" t="e">
        <f>(VLOOKUP(AD190,'background calcs'!$B$20:$H$135,IF($L172&gt;=75,7,IF($L172&gt;=30,6,IF($L172&gt;=15,5,IF($L172&gt;=10,4,IF($L172&gt;=1.5,3,2)))))))*$L171</f>
        <v>#DIV/0!</v>
      </c>
      <c r="AE198" s="13" t="e">
        <f>(VLOOKUP(AE190,'background calcs'!$B$20:$H$135,IF($L172&gt;=75,7,IF($L172&gt;=30,6,IF($L172&gt;=15,5,IF($L172&gt;=10,4,IF($L172&gt;=1.5,3,2)))))))*$L171</f>
        <v>#DIV/0!</v>
      </c>
      <c r="AF198" s="75">
        <f>(VLOOKUP(AF190,'background calcs'!$B$20:$H$135,IF($L172&gt;=75,7,IF($L172&gt;=30,6,IF($L172&gt;=15,5,IF($L172&gt;=10,4,IF($L172&gt;=1.5,3,2)))))))*$L171</f>
        <v>0</v>
      </c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9:44" ht="15.75">
      <c r="I199"/>
      <c r="J199" s="70" t="s">
        <v>136</v>
      </c>
      <c r="K199" s="53" t="s">
        <v>8</v>
      </c>
      <c r="L199" s="13">
        <f>(VLOOKUP(L191,'background calcs'!$B$20:$H$135,IF($L172&gt;=75,7,IF($L172&gt;=30,6,IF($L172&gt;=15,5,IF($L172&gt;=10,4,IF($L172&gt;=1.5,3,2)))))))*$L171</f>
        <v>0</v>
      </c>
      <c r="M199" s="13" t="e">
        <f>(VLOOKUP(M191,'background calcs'!$B$20:$H$135,IF($L172&gt;=75,7,IF($L172&gt;=30,6,IF($L172&gt;=15,5,IF($L172&gt;=10,4,IF($L172&gt;=1.5,3,2)))))))*$L171</f>
        <v>#DIV/0!</v>
      </c>
      <c r="N199" s="13" t="e">
        <f>(VLOOKUP(N191,'background calcs'!$B$20:$H$135,IF($L172&gt;=75,7,IF($L172&gt;=30,6,IF($L172&gt;=15,5,IF($L172&gt;=10,4,IF($L172&gt;=1.5,3,2)))))))*$L171</f>
        <v>#DIV/0!</v>
      </c>
      <c r="O199" s="13" t="e">
        <f>(VLOOKUP(O191,'background calcs'!$B$20:$H$135,IF($L172&gt;=75,7,IF($L172&gt;=30,6,IF($L172&gt;=15,5,IF($L172&gt;=10,4,IF($L172&gt;=1.5,3,2)))))))*$L171</f>
        <v>#DIV/0!</v>
      </c>
      <c r="P199" s="13" t="e">
        <f>(VLOOKUP(P191,'background calcs'!$B$20:$H$135,IF($L172&gt;=75,7,IF($L172&gt;=30,6,IF($L172&gt;=15,5,IF($L172&gt;=10,4,IF($L172&gt;=1.5,3,2)))))))*$L171</f>
        <v>#DIV/0!</v>
      </c>
      <c r="Q199" s="13" t="e">
        <f>(VLOOKUP(Q191,'background calcs'!$B$20:$H$135,IF($L172&gt;=75,7,IF($L172&gt;=30,6,IF($L172&gt;=15,5,IF($L172&gt;=10,4,IF($L172&gt;=1.5,3,2)))))))*$L171</f>
        <v>#DIV/0!</v>
      </c>
      <c r="R199" s="13" t="e">
        <f>(VLOOKUP(R191,'background calcs'!$B$20:$H$135,IF($L172&gt;=75,7,IF($L172&gt;=30,6,IF($L172&gt;=15,5,IF($L172&gt;=10,4,IF($L172&gt;=1.5,3,2)))))))*$L171</f>
        <v>#DIV/0!</v>
      </c>
      <c r="S199" s="13" t="e">
        <f>(VLOOKUP(S191,'background calcs'!$B$20:$H$135,IF($L172&gt;=75,7,IF($L172&gt;=30,6,IF($L172&gt;=15,5,IF($L172&gt;=10,4,IF($L172&gt;=1.5,3,2)))))))*$L171</f>
        <v>#DIV/0!</v>
      </c>
      <c r="T199" s="13">
        <f>(VLOOKUP(T191,'background calcs'!$B$20:$H$135,IF($L172&gt;=75,7,IF($L172&gt;=30,6,IF($L172&gt;=15,5,IF($L172&gt;=10,4,IF($L172&gt;=1.5,3,2)))))))*$L171</f>
        <v>0</v>
      </c>
      <c r="U199" s="13">
        <f>(VLOOKUP(U191,'background calcs'!$B$20:$H$135,IF($L172&gt;=75,7,IF($L172&gt;=30,6,IF($L172&gt;=15,5,IF($L172&gt;=10,4,IF($L172&gt;=1.5,3,2)))))))*$L171</f>
        <v>0</v>
      </c>
      <c r="V199" s="13">
        <f>(VLOOKUP(V191,'background calcs'!$B$20:$H$135,IF($L172&gt;=75,7,IF($L172&gt;=30,6,IF($L172&gt;=15,5,IF($L172&gt;=10,4,IF($L172&gt;=1.5,3,2)))))))*$L171</f>
        <v>0</v>
      </c>
      <c r="W199" s="13">
        <f>(VLOOKUP(W191,'background calcs'!$B$20:$H$135,IF($L172&gt;=75,7,IF($L172&gt;=30,6,IF($L172&gt;=15,5,IF($L172&gt;=10,4,IF($L172&gt;=1.5,3,2)))))))*$L171</f>
        <v>0</v>
      </c>
      <c r="X199" s="13">
        <f>(VLOOKUP(X191,'background calcs'!$B$20:$H$135,IF($L172&gt;=75,7,IF($L172&gt;=30,6,IF($L172&gt;=15,5,IF($L172&gt;=10,4,IF($L172&gt;=1.5,3,2)))))))*$L171</f>
        <v>0</v>
      </c>
      <c r="Y199" s="13">
        <f>(VLOOKUP(Y191,'background calcs'!$B$20:$H$135,IF($L172&gt;=75,7,IF($L172&gt;=30,6,IF($L172&gt;=15,5,IF($L172&gt;=10,4,IF($L172&gt;=1.5,3,2)))))))*$L171</f>
        <v>0</v>
      </c>
      <c r="Z199" s="13">
        <f>(VLOOKUP(Z191,'background calcs'!$B$20:$H$135,IF($L172&gt;=75,7,IF($L172&gt;=30,6,IF($L172&gt;=15,5,IF($L172&gt;=10,4,IF($L172&gt;=1.5,3,2)))))))*$L171</f>
        <v>0</v>
      </c>
      <c r="AA199" s="13">
        <f>(VLOOKUP(AA191,'background calcs'!$B$20:$H$135,IF($L172&gt;=75,7,IF($L172&gt;=30,6,IF($L172&gt;=15,5,IF($L172&gt;=10,4,IF($L172&gt;=1.5,3,2)))))))*$L171</f>
        <v>0</v>
      </c>
      <c r="AB199" s="13">
        <f>(VLOOKUP(AB191,'background calcs'!$B$20:$H$135,IF($L172&gt;=75,7,IF($L172&gt;=30,6,IF($L172&gt;=15,5,IF($L172&gt;=10,4,IF($L172&gt;=1.5,3,2)))))))*$L171</f>
        <v>0</v>
      </c>
      <c r="AC199" s="13">
        <f>(VLOOKUP(AC191,'background calcs'!$B$20:$H$135,IF($L172&gt;=75,7,IF($L172&gt;=30,6,IF($L172&gt;=15,5,IF($L172&gt;=10,4,IF($L172&gt;=1.5,3,2)))))))*$L171</f>
        <v>0</v>
      </c>
      <c r="AD199" s="13">
        <f>(VLOOKUP(AD191,'background calcs'!$B$20:$H$135,IF($L172&gt;=75,7,IF($L172&gt;=30,6,IF($L172&gt;=15,5,IF($L172&gt;=10,4,IF($L172&gt;=1.5,3,2)))))))*$L171</f>
        <v>0</v>
      </c>
      <c r="AE199" s="13">
        <f>(VLOOKUP(AE191,'background calcs'!$B$20:$H$135,IF($L172&gt;=75,7,IF($L172&gt;=30,6,IF($L172&gt;=15,5,IF($L172&gt;=10,4,IF($L172&gt;=1.5,3,2)))))))*$L171</f>
        <v>0</v>
      </c>
      <c r="AF199" s="75">
        <f>(VLOOKUP(AF191,'background calcs'!$B$20:$H$135,IF($L172&gt;=75,7,IF($L172&gt;=30,6,IF($L172&gt;=15,5,IF($L172&gt;=10,4,IF($L172&gt;=1.5,3,2)))))))*$L171</f>
        <v>0</v>
      </c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9:44" ht="15.75">
      <c r="I200"/>
      <c r="J200" s="70" t="s">
        <v>143</v>
      </c>
      <c r="K200" s="62" t="s">
        <v>9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75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9:44" ht="15.75">
      <c r="I201"/>
      <c r="J201" s="70" t="s">
        <v>144</v>
      </c>
      <c r="K201" s="62" t="s">
        <v>10</v>
      </c>
      <c r="L201" s="13">
        <f>(VLOOKUP(L193,'background calcs'!$B$20:$H$135,IF($L172&gt;=75,7,IF($L172&gt;=30,6,IF($L172&gt;=15,5,IF($L172&gt;=10,4,IF($L172&gt;=1.5,3,2)))))))*$L171</f>
        <v>0</v>
      </c>
      <c r="M201" s="13">
        <f>(VLOOKUP(M193,'background calcs'!$B$20:$H$135,IF($L172&gt;=75,7,IF($L172&gt;=30,6,IF($L172&gt;=15,5,IF($L172&gt;=10,4,IF($L172&gt;=1.5,3,2)))))))*$L171</f>
        <v>0</v>
      </c>
      <c r="N201" s="13">
        <f>(VLOOKUP(N193,'background calcs'!$B$20:$H$135,IF($L172&gt;=75,7,IF($L172&gt;=30,6,IF($L172&gt;=15,5,IF($L172&gt;=10,4,IF($L172&gt;=1.5,3,2)))))))*$L171</f>
        <v>0</v>
      </c>
      <c r="O201" s="13">
        <f>(VLOOKUP(O193,'background calcs'!$B$20:$H$135,IF($L172&gt;=75,7,IF($L172&gt;=30,6,IF($L172&gt;=15,5,IF($L172&gt;=10,4,IF($L172&gt;=1.5,3,2)))))))*$L171</f>
        <v>0</v>
      </c>
      <c r="P201" s="13">
        <f>(VLOOKUP(P193,'background calcs'!$B$20:$H$135,IF($L172&gt;=75,7,IF($L172&gt;=30,6,IF($L172&gt;=15,5,IF($L172&gt;=10,4,IF($L172&gt;=1.5,3,2)))))))*$L171</f>
        <v>0</v>
      </c>
      <c r="Q201" s="13">
        <f>(VLOOKUP(Q193,'background calcs'!$B$20:$H$135,IF($L172&gt;=75,7,IF($L172&gt;=30,6,IF($L172&gt;=15,5,IF($L172&gt;=10,4,IF($L172&gt;=1.5,3,2)))))))*$L171</f>
        <v>0</v>
      </c>
      <c r="R201" s="13">
        <f>(VLOOKUP(R193,'background calcs'!$B$20:$H$135,IF($L172&gt;=75,7,IF($L172&gt;=30,6,IF($L172&gt;=15,5,IF($L172&gt;=10,4,IF($L172&gt;=1.5,3,2)))))))*$L171</f>
        <v>0</v>
      </c>
      <c r="S201" s="13">
        <f>(VLOOKUP(S193,'background calcs'!$B$20:$H$135,IF($L172&gt;=75,7,IF($L172&gt;=30,6,IF($L172&gt;=15,5,IF($L172&gt;=10,4,IF($L172&gt;=1.5,3,2)))))))*$L171</f>
        <v>0</v>
      </c>
      <c r="T201" s="13">
        <f>(VLOOKUP(T193,'background calcs'!$B$20:$H$135,IF($L172&gt;=75,7,IF($L172&gt;=30,6,IF($L172&gt;=15,5,IF($L172&gt;=10,4,IF($L172&gt;=1.5,3,2)))))))*$L171</f>
        <v>0</v>
      </c>
      <c r="U201" s="13">
        <f>(VLOOKUP(U193,'background calcs'!$B$20:$H$135,IF($L172&gt;=75,7,IF($L172&gt;=30,6,IF($L172&gt;=15,5,IF($L172&gt;=10,4,IF($L172&gt;=1.5,3,2)))))))*$L171</f>
        <v>0</v>
      </c>
      <c r="V201" s="13">
        <f>(VLOOKUP(V193,'background calcs'!$B$20:$H$135,IF($L172&gt;=75,7,IF($L172&gt;=30,6,IF($L172&gt;=15,5,IF($L172&gt;=10,4,IF($L172&gt;=1.5,3,2)))))))*$L171</f>
        <v>0</v>
      </c>
      <c r="W201" s="13">
        <f>(VLOOKUP(W193,'background calcs'!$B$20:$H$135,IF($L172&gt;=75,7,IF($L172&gt;=30,6,IF($L172&gt;=15,5,IF($L172&gt;=10,4,IF($L172&gt;=1.5,3,2)))))))*$L171</f>
        <v>0</v>
      </c>
      <c r="X201" s="13">
        <f>(VLOOKUP(X193,'background calcs'!$B$20:$H$135,IF($L172&gt;=75,7,IF($L172&gt;=30,6,IF($L172&gt;=15,5,IF($L172&gt;=10,4,IF($L172&gt;=1.5,3,2)))))))*$L171</f>
        <v>0</v>
      </c>
      <c r="Y201" s="13">
        <f>(VLOOKUP(Y193,'background calcs'!$B$20:$H$135,IF($L172&gt;=75,7,IF($L172&gt;=30,6,IF($L172&gt;=15,5,IF($L172&gt;=10,4,IF($L172&gt;=1.5,3,2)))))))*$L171</f>
        <v>0</v>
      </c>
      <c r="Z201" s="13">
        <f>(VLOOKUP(Z193,'background calcs'!$B$20:$H$135,IF($L172&gt;=75,7,IF($L172&gt;=30,6,IF($L172&gt;=15,5,IF($L172&gt;=10,4,IF($L172&gt;=1.5,3,2)))))))*$L171</f>
        <v>0</v>
      </c>
      <c r="AA201" s="13">
        <f>(VLOOKUP(AA193,'background calcs'!$B$20:$H$135,IF($L172&gt;=75,7,IF($L172&gt;=30,6,IF($L172&gt;=15,5,IF($L172&gt;=10,4,IF($L172&gt;=1.5,3,2)))))))*$L171</f>
        <v>0</v>
      </c>
      <c r="AB201" s="13">
        <f>(VLOOKUP(AB193,'background calcs'!$B$20:$H$135,IF($L172&gt;=75,7,IF($L172&gt;=30,6,IF($L172&gt;=15,5,IF($L172&gt;=10,4,IF($L172&gt;=1.5,3,2)))))))*$L171</f>
        <v>0</v>
      </c>
      <c r="AC201" s="13">
        <f>(VLOOKUP(AC193,'background calcs'!$B$20:$H$135,IF($L172&gt;=75,7,IF($L172&gt;=30,6,IF($L172&gt;=15,5,IF($L172&gt;=10,4,IF($L172&gt;=1.5,3,2)))))))*$L171</f>
        <v>0</v>
      </c>
      <c r="AD201" s="13">
        <f>(VLOOKUP(AD193,'background calcs'!$B$20:$H$135,IF($L172&gt;=75,7,IF($L172&gt;=30,6,IF($L172&gt;=15,5,IF($L172&gt;=10,4,IF($L172&gt;=1.5,3,2)))))))*$L171</f>
        <v>0</v>
      </c>
      <c r="AE201" s="13">
        <f>(VLOOKUP(AE193,'background calcs'!$B$20:$H$135,IF($L172&gt;=75,7,IF($L172&gt;=30,6,IF($L172&gt;=15,5,IF($L172&gt;=10,4,IF($L172&gt;=1.5,3,2)))))))*$L171</f>
        <v>0</v>
      </c>
      <c r="AF201" s="75">
        <f>(VLOOKUP(AF193,'background calcs'!$B$20:$H$135,IF($L172&gt;=75,7,IF($L172&gt;=30,6,IF($L172&gt;=15,5,IF($L172&gt;=10,4,IF($L172&gt;=1.5,3,2)))))))*$L171</f>
        <v>0</v>
      </c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9:44" ht="16.5" thickBot="1">
      <c r="I202"/>
      <c r="J202" s="91" t="s">
        <v>147</v>
      </c>
      <c r="K202" s="92" t="s">
        <v>11</v>
      </c>
      <c r="L202" s="64">
        <f>(VLOOKUP(L194,'background calcs'!$B$20:$H$135,IF($L172&gt;=75,7,IF($L172&gt;=30,6,IF($L172&gt;=15,5,IF($L172&gt;=10,4,IF($L172&gt;=1.5,3,2)))))))*$L171</f>
        <v>0</v>
      </c>
      <c r="M202" s="64">
        <f>L171</f>
        <v>0</v>
      </c>
      <c r="N202" s="64">
        <f>L171</f>
        <v>0</v>
      </c>
      <c r="O202" s="64">
        <f>L171</f>
        <v>0</v>
      </c>
      <c r="P202" s="64">
        <f>L171</f>
        <v>0</v>
      </c>
      <c r="Q202" s="64">
        <f>L171</f>
        <v>0</v>
      </c>
      <c r="R202" s="64">
        <f>L171</f>
        <v>0</v>
      </c>
      <c r="S202" s="64">
        <f>L171</f>
        <v>0</v>
      </c>
      <c r="T202" s="64">
        <f>L171</f>
        <v>0</v>
      </c>
      <c r="U202" s="64">
        <f>L171</f>
        <v>0</v>
      </c>
      <c r="V202" s="64">
        <f>L171</f>
        <v>0</v>
      </c>
      <c r="W202" s="64">
        <f>L171</f>
        <v>0</v>
      </c>
      <c r="X202" s="64">
        <f>L171</f>
        <v>0</v>
      </c>
      <c r="Y202" s="64">
        <f>L171</f>
        <v>0</v>
      </c>
      <c r="Z202" s="64">
        <f>L171</f>
        <v>0</v>
      </c>
      <c r="AA202" s="64">
        <f>L171</f>
        <v>0</v>
      </c>
      <c r="AB202" s="64">
        <f>L171</f>
        <v>0</v>
      </c>
      <c r="AC202" s="64">
        <f>L171</f>
        <v>0</v>
      </c>
      <c r="AD202" s="64">
        <f>L171</f>
        <v>0</v>
      </c>
      <c r="AE202" s="64">
        <f>L171</f>
        <v>0</v>
      </c>
      <c r="AF202" s="105">
        <f>L171</f>
        <v>0</v>
      </c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9:44" ht="15.75">
      <c r="I203"/>
      <c r="J203" s="93">
        <v>1</v>
      </c>
      <c r="K203" s="94" t="s">
        <v>127</v>
      </c>
      <c r="L203" s="95" t="e">
        <f>L187/L195*$L171</f>
        <v>#DIV/0!</v>
      </c>
      <c r="M203" s="95" t="e">
        <f>M187/M195*$L171</f>
        <v>#DIV/0!</v>
      </c>
      <c r="N203" s="95" t="e">
        <f>N187/N195*$L171</f>
        <v>#DIV/0!</v>
      </c>
      <c r="O203" s="95" t="e">
        <f>O187/O195*$L171</f>
        <v>#DIV/0!</v>
      </c>
      <c r="P203" s="95" t="e">
        <f>P187/P195*$L171</f>
        <v>#DIV/0!</v>
      </c>
      <c r="Q203" s="95" t="e">
        <f>Q187/Q195*$L171</f>
        <v>#DIV/0!</v>
      </c>
      <c r="R203" s="95" t="e">
        <f>R187/R195*$L171</f>
        <v>#DIV/0!</v>
      </c>
      <c r="S203" s="95" t="e">
        <f>S187/S195*$L171</f>
        <v>#DIV/0!</v>
      </c>
      <c r="T203" s="95" t="e">
        <f>T187/T195*$L171</f>
        <v>#DIV/0!</v>
      </c>
      <c r="U203" s="95" t="e">
        <f>U187/U195*$L171</f>
        <v>#DIV/0!</v>
      </c>
      <c r="V203" s="95" t="e">
        <f>V187/V195*$L171</f>
        <v>#DIV/0!</v>
      </c>
      <c r="W203" s="95" t="e">
        <f>W187/W195*$L171</f>
        <v>#DIV/0!</v>
      </c>
      <c r="X203" s="95" t="e">
        <f>X187/X195*$L171</f>
        <v>#DIV/0!</v>
      </c>
      <c r="Y203" s="95" t="e">
        <f>Y187/Y195*$L171</f>
        <v>#DIV/0!</v>
      </c>
      <c r="Z203" s="95" t="e">
        <f>Z187/Z195*$L171</f>
        <v>#DIV/0!</v>
      </c>
      <c r="AA203" s="95" t="e">
        <f>AA187/AA195*$L171</f>
        <v>#DIV/0!</v>
      </c>
      <c r="AB203" s="95" t="e">
        <f>AB187/AB195*$L171</f>
        <v>#DIV/0!</v>
      </c>
      <c r="AC203" s="95" t="e">
        <f>AC187/AC195*$L171</f>
        <v>#DIV/0!</v>
      </c>
      <c r="AD203" s="95" t="e">
        <f>AD187/AD195*$L171</f>
        <v>#DIV/0!</v>
      </c>
      <c r="AE203" s="95" t="e">
        <f>AE187/AE195*$L171</f>
        <v>#DIV/0!</v>
      </c>
      <c r="AF203" s="96" t="e">
        <f>AF187/AF195*$L171</f>
        <v>#DIV/0!</v>
      </c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9:44" ht="15.75">
      <c r="I204"/>
      <c r="J204" s="70">
        <v>2</v>
      </c>
      <c r="K204" s="63" t="s">
        <v>2</v>
      </c>
      <c r="L204" s="88" t="e">
        <f>L188/L196*$L171</f>
        <v>#DIV/0!</v>
      </c>
      <c r="M204" s="14" t="e">
        <f>M188/M196*$L171</f>
        <v>#DIV/0!</v>
      </c>
      <c r="N204" s="14" t="e">
        <f>N188/N196*$L171</f>
        <v>#DIV/0!</v>
      </c>
      <c r="O204" s="14" t="e">
        <f>O188/O196*$L171</f>
        <v>#DIV/0!</v>
      </c>
      <c r="P204" s="14" t="e">
        <f>P188/P196*$L171</f>
        <v>#DIV/0!</v>
      </c>
      <c r="Q204" s="14" t="e">
        <f>Q188/Q196*$L171</f>
        <v>#DIV/0!</v>
      </c>
      <c r="R204" s="14" t="e">
        <f>R188/R196*$L171</f>
        <v>#DIV/0!</v>
      </c>
      <c r="S204" s="14" t="e">
        <f>S188/S196*$L171</f>
        <v>#DIV/0!</v>
      </c>
      <c r="T204" s="14" t="e">
        <f>T188/T196*$L171</f>
        <v>#DIV/0!</v>
      </c>
      <c r="U204" s="14" t="e">
        <f>U188/U196*$L171</f>
        <v>#DIV/0!</v>
      </c>
      <c r="V204" s="14" t="e">
        <f>V188/V196*$L171</f>
        <v>#DIV/0!</v>
      </c>
      <c r="W204" s="14" t="e">
        <f>W188/W196*$L171</f>
        <v>#DIV/0!</v>
      </c>
      <c r="X204" s="14" t="e">
        <f>X188/X196*$L171</f>
        <v>#DIV/0!</v>
      </c>
      <c r="Y204" s="14" t="e">
        <f>Y188/Y196*$L171</f>
        <v>#DIV/0!</v>
      </c>
      <c r="Z204" s="14" t="e">
        <f>Z188/Z196*$L171</f>
        <v>#DIV/0!</v>
      </c>
      <c r="AA204" s="14" t="e">
        <f>AA188/AA196*$L171</f>
        <v>#DIV/0!</v>
      </c>
      <c r="AB204" s="14" t="e">
        <f>AB188/AB196*$L171</f>
        <v>#DIV/0!</v>
      </c>
      <c r="AC204" s="14" t="e">
        <f>AC188/AC196*$L171</f>
        <v>#DIV/0!</v>
      </c>
      <c r="AD204" s="14" t="e">
        <f>AD188/AD196*$L171</f>
        <v>#DIV/0!</v>
      </c>
      <c r="AE204" s="14" t="e">
        <f>AE188/AE196*$L171</f>
        <v>#DIV/0!</v>
      </c>
      <c r="AF204" s="71" t="e">
        <f>AF188/AF196*$L171</f>
        <v>#DIV/0!</v>
      </c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9:44" ht="15.75">
      <c r="I205"/>
      <c r="J205" s="70">
        <v>3</v>
      </c>
      <c r="K205" s="61" t="s">
        <v>130</v>
      </c>
      <c r="L205" s="88" t="e">
        <f>L189/L197*$L171</f>
        <v>#DIV/0!</v>
      </c>
      <c r="M205" s="88" t="e">
        <f>M189/M197*$L171</f>
        <v>#DIV/0!</v>
      </c>
      <c r="N205" s="88" t="e">
        <f>N189/N197*$L171</f>
        <v>#DIV/0!</v>
      </c>
      <c r="O205" s="88" t="e">
        <f>O189/O197*$L171</f>
        <v>#DIV/0!</v>
      </c>
      <c r="P205" s="88" t="e">
        <f>P189/P197*$L171</f>
        <v>#DIV/0!</v>
      </c>
      <c r="Q205" s="88" t="e">
        <f>Q189/Q197*$L171</f>
        <v>#DIV/0!</v>
      </c>
      <c r="R205" s="88" t="e">
        <f>R189/R197*$L171</f>
        <v>#DIV/0!</v>
      </c>
      <c r="S205" s="88" t="e">
        <f>S189/S197*$L171</f>
        <v>#DIV/0!</v>
      </c>
      <c r="T205" s="88" t="e">
        <f>T189/T197*$L171</f>
        <v>#DIV/0!</v>
      </c>
      <c r="U205" s="88" t="e">
        <f>U189/U197*$L171</f>
        <v>#DIV/0!</v>
      </c>
      <c r="V205" s="88" t="e">
        <f>V189/V197*$L171</f>
        <v>#DIV/0!</v>
      </c>
      <c r="W205" s="88" t="e">
        <f>W189/W197*$L171</f>
        <v>#DIV/0!</v>
      </c>
      <c r="X205" s="88" t="e">
        <f>X189/X197*$L171</f>
        <v>#DIV/0!</v>
      </c>
      <c r="Y205" s="88" t="e">
        <f>Y189/Y197*$L171</f>
        <v>#DIV/0!</v>
      </c>
      <c r="Z205" s="88" t="e">
        <f>Z189/Z197*$L171</f>
        <v>#DIV/0!</v>
      </c>
      <c r="AA205" s="88" t="e">
        <f>AA189/AA197*$L171</f>
        <v>#DIV/0!</v>
      </c>
      <c r="AB205" s="88" t="e">
        <f>AB189/AB197*$L171</f>
        <v>#DIV/0!</v>
      </c>
      <c r="AC205" s="88" t="e">
        <f>AC189/AC197*$L171</f>
        <v>#DIV/0!</v>
      </c>
      <c r="AD205" s="88" t="e">
        <f>AD189/AD197*$L171</f>
        <v>#DIV/0!</v>
      </c>
      <c r="AE205" s="88" t="e">
        <f>AE189/AE197*$L171</f>
        <v>#DIV/0!</v>
      </c>
      <c r="AF205" s="89" t="e">
        <f>AF189/AF197*$L171</f>
        <v>#DIV/0!</v>
      </c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9:44" ht="15.75">
      <c r="I206"/>
      <c r="J206" s="70">
        <v>4</v>
      </c>
      <c r="K206" s="61" t="s">
        <v>3</v>
      </c>
      <c r="L206" s="13" t="e">
        <f>L190/L198*$L171</f>
        <v>#DIV/0!</v>
      </c>
      <c r="M206" s="13" t="e">
        <f>M190/M198*$L171</f>
        <v>#DIV/0!</v>
      </c>
      <c r="N206" s="13" t="e">
        <f>N190/N198*$L171</f>
        <v>#DIV/0!</v>
      </c>
      <c r="O206" s="13" t="e">
        <f>O190/O198*$L171</f>
        <v>#DIV/0!</v>
      </c>
      <c r="P206" s="13" t="e">
        <f>P190/P198*$L171</f>
        <v>#DIV/0!</v>
      </c>
      <c r="Q206" s="13" t="e">
        <f>Q190/Q198*$L171</f>
        <v>#DIV/0!</v>
      </c>
      <c r="R206" s="13" t="e">
        <f>R190/R198*$L171</f>
        <v>#DIV/0!</v>
      </c>
      <c r="S206" s="13" t="e">
        <f>S190/S198*$L171</f>
        <v>#DIV/0!</v>
      </c>
      <c r="T206" s="13" t="e">
        <f>T190/T198*$L171</f>
        <v>#DIV/0!</v>
      </c>
      <c r="U206" s="13" t="e">
        <f>U190/U198*$L171</f>
        <v>#DIV/0!</v>
      </c>
      <c r="V206" s="13" t="e">
        <f>V190/V198*$L171</f>
        <v>#DIV/0!</v>
      </c>
      <c r="W206" s="13" t="e">
        <f>W190/W198*$L171</f>
        <v>#DIV/0!</v>
      </c>
      <c r="X206" s="13" t="e">
        <f>X190/X198*$L171</f>
        <v>#DIV/0!</v>
      </c>
      <c r="Y206" s="13" t="e">
        <f>Y190/Y198*$L171</f>
        <v>#DIV/0!</v>
      </c>
      <c r="Z206" s="13" t="e">
        <f>Z190/Z198*$L171</f>
        <v>#DIV/0!</v>
      </c>
      <c r="AA206" s="13" t="e">
        <f>AA190/AA198*$L171</f>
        <v>#DIV/0!</v>
      </c>
      <c r="AB206" s="13" t="e">
        <f>AB190/AB198*$L171</f>
        <v>#DIV/0!</v>
      </c>
      <c r="AC206" s="13" t="e">
        <f>AC190/AC198*$L171</f>
        <v>#DIV/0!</v>
      </c>
      <c r="AD206" s="13" t="e">
        <f>AD190/AD198*$L171</f>
        <v>#DIV/0!</v>
      </c>
      <c r="AE206" s="13" t="e">
        <f>AE190/AE198*$L171</f>
        <v>#DIV/0!</v>
      </c>
      <c r="AF206" s="75" t="e">
        <f>AF190/AF198*$L171</f>
        <v>#DIV/0!</v>
      </c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9:44" ht="15.75">
      <c r="I207"/>
      <c r="J207" s="150">
        <v>5</v>
      </c>
      <c r="K207" s="61" t="s">
        <v>98</v>
      </c>
      <c r="L207" s="13" t="e">
        <f>L191/L199*$L171</f>
        <v>#DIV/0!</v>
      </c>
      <c r="M207" s="13" t="e">
        <f>M191/M199*$L171</f>
        <v>#DIV/0!</v>
      </c>
      <c r="N207" s="13" t="e">
        <f>N191/N199*$L171</f>
        <v>#DIV/0!</v>
      </c>
      <c r="O207" s="13" t="e">
        <f>O191/O199*$L171</f>
        <v>#DIV/0!</v>
      </c>
      <c r="P207" s="13" t="e">
        <f>P191/P199*$L171</f>
        <v>#DIV/0!</v>
      </c>
      <c r="Q207" s="13" t="e">
        <f>Q191/Q199*$L171</f>
        <v>#DIV/0!</v>
      </c>
      <c r="R207" s="13" t="e">
        <f>R191/R199*$L171</f>
        <v>#DIV/0!</v>
      </c>
      <c r="S207" s="13" t="e">
        <f>S191/S199*$L171</f>
        <v>#DIV/0!</v>
      </c>
      <c r="T207" s="13" t="e">
        <f>T191/T199*$L171</f>
        <v>#DIV/0!</v>
      </c>
      <c r="U207" s="13" t="e">
        <f>U191/U199*$L171</f>
        <v>#DIV/0!</v>
      </c>
      <c r="V207" s="13" t="e">
        <f>V191/V199*$L171</f>
        <v>#DIV/0!</v>
      </c>
      <c r="W207" s="13" t="e">
        <f>W191/W199*$L171</f>
        <v>#DIV/0!</v>
      </c>
      <c r="X207" s="13" t="e">
        <f>X191/X199*$L171</f>
        <v>#DIV/0!</v>
      </c>
      <c r="Y207" s="13" t="e">
        <f>Y191/Y199*$L171</f>
        <v>#DIV/0!</v>
      </c>
      <c r="Z207" s="13" t="e">
        <f>Z191/Z199*$L171</f>
        <v>#DIV/0!</v>
      </c>
      <c r="AA207" s="13" t="e">
        <f>AA191/AA199*$L171</f>
        <v>#DIV/0!</v>
      </c>
      <c r="AB207" s="13" t="e">
        <f>AB191/AB199*$L171</f>
        <v>#DIV/0!</v>
      </c>
      <c r="AC207" s="13" t="e">
        <f>AC191/AC199*$L171</f>
        <v>#DIV/0!</v>
      </c>
      <c r="AD207" s="13" t="e">
        <f>AD191/AD199*$L171</f>
        <v>#DIV/0!</v>
      </c>
      <c r="AE207" s="13" t="e">
        <f>AE191/AE199*$L171</f>
        <v>#DIV/0!</v>
      </c>
      <c r="AF207" s="75" t="e">
        <f>AF191/AF199*$L171</f>
        <v>#DIV/0!</v>
      </c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9:44" ht="15.75">
      <c r="I208"/>
      <c r="J208" s="70">
        <v>6</v>
      </c>
      <c r="K208" s="55" t="s">
        <v>128</v>
      </c>
      <c r="L208" s="13">
        <v>0</v>
      </c>
      <c r="M208" s="13">
        <f>1.2034*M174</f>
        <v>0.06017</v>
      </c>
      <c r="N208" s="13">
        <f>1.2034*N174</f>
        <v>0.12034</v>
      </c>
      <c r="O208" s="13">
        <f>1.2034*O174</f>
        <v>0.18051</v>
      </c>
      <c r="P208" s="13">
        <f>-0.4404*P174^3+0.928352*P174^2+0.377305*P174+0.131617</f>
        <v>0.24068888000000002</v>
      </c>
      <c r="Q208" s="13">
        <f>-0.4404*Q174^3+0.928352*Q174^2+0.377305*Q174+0.131617</f>
        <v>0.277084</v>
      </c>
      <c r="R208" s="13">
        <f>-0.4404*R174^3+0.928352*R174^2+0.377305*R174+0.131617</f>
        <v>0.31646938</v>
      </c>
      <c r="S208" s="13">
        <f>-0.4404*S174^3+0.928352*S174^2+0.377305*S174+0.131617</f>
        <v>0.35851471999999995</v>
      </c>
      <c r="T208" s="13">
        <f>-0.4404*T174^3+0.928352*T174^2+0.377305*T174+0.131617</f>
        <v>0.40288972</v>
      </c>
      <c r="U208" s="13">
        <f>-0.4404*U174^3+0.928352*U174^2+0.377305*U174+0.131617</f>
        <v>0.44926407999999995</v>
      </c>
      <c r="V208" s="13">
        <f>-0.4404*V174^3+0.928352*V174^2+0.377305*V174+0.131617</f>
        <v>0.4973075</v>
      </c>
      <c r="W208" s="13">
        <f>-0.4404*W174^3+0.928352*W174^2+0.377305*W174+0.131617</f>
        <v>0.5466896800000001</v>
      </c>
      <c r="X208" s="13">
        <f>-0.4404*X174^3+0.928352*X174^2+0.377305*X174+0.131617</f>
        <v>0.59708032</v>
      </c>
      <c r="Y208" s="13">
        <f>-0.4404*Y174^3+0.928352*Y174^2+0.377305*Y174+0.131617</f>
        <v>0.6481491199999999</v>
      </c>
      <c r="Z208" s="13">
        <f>-0.4404*Z174^3+0.928352*Z174^2+0.377305*Z174+0.131617</f>
        <v>0.6995657799999999</v>
      </c>
      <c r="AA208" s="13">
        <f>-0.4404*AA174^3+0.928352*AA174^2+0.377305*AA174+0.131617</f>
        <v>0.751</v>
      </c>
      <c r="AB208" s="13">
        <f>-0.4404*AB174^3+0.928352*AB174^2+0.377305*AB174+0.131617</f>
        <v>0.80212148</v>
      </c>
      <c r="AC208" s="13">
        <f>-0.4404*AC174^3+0.928352*AC174^2+0.377305*AC174+0.131617</f>
        <v>0.85259992</v>
      </c>
      <c r="AD208" s="13">
        <f>-0.4404*AD174^3+0.928352*AD174^2+0.377305*AD174+0.131617</f>
        <v>0.9021050199999999</v>
      </c>
      <c r="AE208" s="13">
        <f>-0.4404*AE174^3+0.928352*AE174^2+0.377305*AE174+0.131617</f>
        <v>0.95030648</v>
      </c>
      <c r="AF208" s="75">
        <f>-0.4404*AF174^3+0.928352*AF174^2+0.377305*AF174+0.131617</f>
        <v>0.9968739999999999</v>
      </c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9:44" ht="15.75">
      <c r="I209"/>
      <c r="J209" s="70">
        <v>7</v>
      </c>
      <c r="K209" s="61" t="s">
        <v>151</v>
      </c>
      <c r="L209" s="13" t="e">
        <f>L193/L201*$L171</f>
        <v>#DIV/0!</v>
      </c>
      <c r="M209" s="13" t="e">
        <f>L209+($AF209-$L209)/20</f>
        <v>#DIV/0!</v>
      </c>
      <c r="N209" s="13" t="e">
        <f>M209+($AF209-$L209)/20</f>
        <v>#DIV/0!</v>
      </c>
      <c r="O209" s="13" t="e">
        <f>N209+($AF209-$L209)/20</f>
        <v>#DIV/0!</v>
      </c>
      <c r="P209" s="13" t="e">
        <f>O209+($AF209-$L209)/20</f>
        <v>#DIV/0!</v>
      </c>
      <c r="Q209" s="13" t="e">
        <f>P209+($AF209-$L209)/20</f>
        <v>#DIV/0!</v>
      </c>
      <c r="R209" s="13" t="e">
        <f>Q209+($AF209-$L209)/20</f>
        <v>#DIV/0!</v>
      </c>
      <c r="S209" s="13" t="e">
        <f>R209+($AF209-$L209)/20</f>
        <v>#DIV/0!</v>
      </c>
      <c r="T209" s="13" t="e">
        <f>S209+($AF209-$L209)/20</f>
        <v>#DIV/0!</v>
      </c>
      <c r="U209" s="13" t="e">
        <f>T209+($AF209-$L209)/20</f>
        <v>#DIV/0!</v>
      </c>
      <c r="V209" s="13" t="e">
        <f>U209+($AF209-$L209)/20</f>
        <v>#DIV/0!</v>
      </c>
      <c r="W209" s="13" t="e">
        <f>V209+($AF209-$L209)/20</f>
        <v>#DIV/0!</v>
      </c>
      <c r="X209" s="13" t="e">
        <f>W209+($AF209-$L209)/20</f>
        <v>#DIV/0!</v>
      </c>
      <c r="Y209" s="13" t="e">
        <f>X209+($AF209-$L209)/20</f>
        <v>#DIV/0!</v>
      </c>
      <c r="Z209" s="13" t="e">
        <f>Y209+($AF209-$L209)/20</f>
        <v>#DIV/0!</v>
      </c>
      <c r="AA209" s="13" t="e">
        <f>Z209+($AF209-$L209)/20</f>
        <v>#DIV/0!</v>
      </c>
      <c r="AB209" s="13" t="e">
        <f>AA209+($AF209-$L209)/20</f>
        <v>#DIV/0!</v>
      </c>
      <c r="AC209" s="13" t="e">
        <f>AB209+($AF209-$L209)/20</f>
        <v>#DIV/0!</v>
      </c>
      <c r="AD209" s="13" t="e">
        <f>AC209+($AF209-$L209)/20</f>
        <v>#DIV/0!</v>
      </c>
      <c r="AE209" s="13" t="e">
        <f>AD209+($AF209-$L209)/20</f>
        <v>#DIV/0!</v>
      </c>
      <c r="AF209" s="90">
        <v>1</v>
      </c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9:44" ht="16.5" thickBot="1">
      <c r="I210"/>
      <c r="J210" s="97">
        <v>8</v>
      </c>
      <c r="K210" s="98" t="s">
        <v>1</v>
      </c>
      <c r="L210" s="99">
        <v>0</v>
      </c>
      <c r="M210" s="99" t="e">
        <f>M194/M202*$L171</f>
        <v>#DIV/0!</v>
      </c>
      <c r="N210" s="99" t="e">
        <f>N194/N202*$L171</f>
        <v>#DIV/0!</v>
      </c>
      <c r="O210" s="99" t="e">
        <f>O194/O202*$L171</f>
        <v>#DIV/0!</v>
      </c>
      <c r="P210" s="99" t="e">
        <f>P194/P202*$L171</f>
        <v>#DIV/0!</v>
      </c>
      <c r="Q210" s="99" t="e">
        <f>Q194/Q202*$L171</f>
        <v>#DIV/0!</v>
      </c>
      <c r="R210" s="99" t="e">
        <f>R194/R202*$L171</f>
        <v>#DIV/0!</v>
      </c>
      <c r="S210" s="99" t="e">
        <f>S194/S202*$L171</f>
        <v>#DIV/0!</v>
      </c>
      <c r="T210" s="99" t="e">
        <f>T194/T202*$L171</f>
        <v>#DIV/0!</v>
      </c>
      <c r="U210" s="99" t="e">
        <f>U194/U202*$L171</f>
        <v>#DIV/0!</v>
      </c>
      <c r="V210" s="99" t="e">
        <f>V194/V202*$L171</f>
        <v>#DIV/0!</v>
      </c>
      <c r="W210" s="99" t="e">
        <f>W194/W202*$L171</f>
        <v>#DIV/0!</v>
      </c>
      <c r="X210" s="99" t="e">
        <f>X194/X202*$L171</f>
        <v>#DIV/0!</v>
      </c>
      <c r="Y210" s="99" t="e">
        <f>Y194/Y202*$L171</f>
        <v>#DIV/0!</v>
      </c>
      <c r="Z210" s="99" t="e">
        <f>Z194/Z202*$L171</f>
        <v>#DIV/0!</v>
      </c>
      <c r="AA210" s="99" t="e">
        <f>AA194/AA202*$L171</f>
        <v>#DIV/0!</v>
      </c>
      <c r="AB210" s="99" t="e">
        <f>AB194/AB202*$L171</f>
        <v>#DIV/0!</v>
      </c>
      <c r="AC210" s="99" t="e">
        <f>AC194/AC202*$L171</f>
        <v>#DIV/0!</v>
      </c>
      <c r="AD210" s="99" t="e">
        <f>AD194/AD202*$L171</f>
        <v>#DIV/0!</v>
      </c>
      <c r="AE210" s="99" t="e">
        <f>AE194/AE202*$L171</f>
        <v>#DIV/0!</v>
      </c>
      <c r="AF210" s="100" t="e">
        <f>AF194/AF202*$L171</f>
        <v>#DIV/0!</v>
      </c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9:44" ht="16.5" thickBot="1">
      <c r="I211"/>
      <c r="J211" s="76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77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9:44" ht="16.5" thickBot="1">
      <c r="I212"/>
      <c r="J212" s="65"/>
      <c r="K212" s="219" t="s">
        <v>170</v>
      </c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1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9:44" ht="15.75">
      <c r="I213"/>
      <c r="J213" s="66"/>
      <c r="K213" s="24"/>
      <c r="L213" s="24"/>
      <c r="M213" s="24"/>
      <c r="N213" s="21"/>
      <c r="O213" s="21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67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9:44" ht="15.75">
      <c r="I214"/>
      <c r="J214" s="66"/>
      <c r="K214" s="15" t="s">
        <v>28</v>
      </c>
      <c r="L214" s="23">
        <f>'Inputs - Equipment'!H25</f>
        <v>0</v>
      </c>
      <c r="M214" s="31">
        <v>1</v>
      </c>
      <c r="N214" s="32"/>
      <c r="O214" s="84"/>
      <c r="P214" s="46" t="s">
        <v>87</v>
      </c>
      <c r="Q214" s="35" t="e">
        <f>L214/L215</f>
        <v>#DIV/0!</v>
      </c>
      <c r="R214" s="21"/>
      <c r="S214" s="82"/>
      <c r="T214" s="84"/>
      <c r="U214" s="84"/>
      <c r="V214" s="36" t="s">
        <v>34</v>
      </c>
      <c r="W214" s="35">
        <v>6</v>
      </c>
      <c r="X214" s="21"/>
      <c r="Y214" s="21"/>
      <c r="Z214" s="24"/>
      <c r="AA214" s="24"/>
      <c r="AB214" s="24"/>
      <c r="AC214" s="24"/>
      <c r="AD214" s="24"/>
      <c r="AE214" s="24"/>
      <c r="AF214" s="67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9:44" ht="15.75">
      <c r="I215"/>
      <c r="J215" s="66"/>
      <c r="K215" s="37" t="s">
        <v>29</v>
      </c>
      <c r="L215" s="23">
        <f>Comp5Test</f>
        <v>0</v>
      </c>
      <c r="M215" s="31">
        <v>2</v>
      </c>
      <c r="N215" s="32"/>
      <c r="O215" s="33"/>
      <c r="P215" s="46" t="s">
        <v>86</v>
      </c>
      <c r="Q215" s="38">
        <f>L214/7.481</f>
        <v>0</v>
      </c>
      <c r="R215" s="24"/>
      <c r="S215" s="32"/>
      <c r="T215" s="33"/>
      <c r="U215" s="33"/>
      <c r="V215" s="36" t="s">
        <v>35</v>
      </c>
      <c r="W215" s="39">
        <f>(L216-L217)/400+1</f>
        <v>1</v>
      </c>
      <c r="X215" s="24"/>
      <c r="Y215" s="24"/>
      <c r="Z215" s="24"/>
      <c r="AA215" s="24"/>
      <c r="AB215" s="24"/>
      <c r="AC215" s="24"/>
      <c r="AD215" s="24"/>
      <c r="AE215" s="24"/>
      <c r="AF215" s="67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9:44" ht="15.75">
      <c r="I216"/>
      <c r="J216" s="68"/>
      <c r="K216" s="37" t="s">
        <v>30</v>
      </c>
      <c r="L216" s="23">
        <f>'Inputs - Equipment'!H23</f>
        <v>0</v>
      </c>
      <c r="M216" s="31">
        <v>3</v>
      </c>
      <c r="N216" s="85"/>
      <c r="O216" s="33"/>
      <c r="P216" s="46" t="s">
        <v>95</v>
      </c>
      <c r="Q216" s="35">
        <v>14.7</v>
      </c>
      <c r="R216" s="24"/>
      <c r="S216" s="32"/>
      <c r="T216" s="33"/>
      <c r="U216" s="33"/>
      <c r="V216" s="36" t="s">
        <v>36</v>
      </c>
      <c r="W216" s="35" t="e">
        <f>L218+((1-L218)*Q220*(1-EXP(-Q218/Q220)))/Q218</f>
        <v>#DIV/0!</v>
      </c>
      <c r="X216" s="24"/>
      <c r="Y216" s="24"/>
      <c r="Z216" s="24"/>
      <c r="AA216" s="24"/>
      <c r="AB216" s="24"/>
      <c r="AC216" s="24"/>
      <c r="AD216" s="24"/>
      <c r="AE216" s="24"/>
      <c r="AF216" s="67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9:44" ht="15.75">
      <c r="I217"/>
      <c r="J217" s="66"/>
      <c r="K217" s="37" t="s">
        <v>31</v>
      </c>
      <c r="L217" s="23">
        <f>'Inputs - Equipment'!H22</f>
        <v>0</v>
      </c>
      <c r="M217" s="40">
        <v>4</v>
      </c>
      <c r="N217" s="86"/>
      <c r="O217" s="42"/>
      <c r="P217" s="34" t="s">
        <v>96</v>
      </c>
      <c r="Q217" s="35">
        <v>0</v>
      </c>
      <c r="R217" s="24"/>
      <c r="S217" s="41"/>
      <c r="T217" s="42"/>
      <c r="U217" s="42"/>
      <c r="V217" s="37" t="s">
        <v>37</v>
      </c>
      <c r="W217" s="35">
        <f>(1+L218)/2</f>
        <v>0.5</v>
      </c>
      <c r="X217" s="24"/>
      <c r="Y217" s="24"/>
      <c r="Z217" s="24"/>
      <c r="AA217" s="24"/>
      <c r="AB217" s="24"/>
      <c r="AC217" s="24"/>
      <c r="AD217" s="24"/>
      <c r="AE217" s="24"/>
      <c r="AF217" s="6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9:44" ht="15.75">
      <c r="I218"/>
      <c r="J218" s="205"/>
      <c r="K218" s="37" t="s">
        <v>38</v>
      </c>
      <c r="L218" s="197">
        <f>'background calcs'!P16</f>
        <v>0</v>
      </c>
      <c r="M218" s="31">
        <v>5</v>
      </c>
      <c r="N218" s="43"/>
      <c r="O218" s="44"/>
      <c r="P218" s="45" t="s">
        <v>32</v>
      </c>
      <c r="Q218" s="35">
        <v>45</v>
      </c>
      <c r="R218" s="24"/>
      <c r="S218" s="43"/>
      <c r="T218" s="44"/>
      <c r="U218" s="44"/>
      <c r="V218" s="45" t="s">
        <v>39</v>
      </c>
      <c r="W218" s="35">
        <v>0.7</v>
      </c>
      <c r="X218" s="24"/>
      <c r="Y218" s="24"/>
      <c r="Z218" s="24"/>
      <c r="AA218" s="24"/>
      <c r="AB218" s="24"/>
      <c r="AC218" s="24"/>
      <c r="AD218" s="24"/>
      <c r="AE218" s="24"/>
      <c r="AF218" s="67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9:44" ht="15.75">
      <c r="I219"/>
      <c r="J219" s="203"/>
      <c r="K219" s="34" t="s">
        <v>89</v>
      </c>
      <c r="L219" s="196">
        <f>'Inputs - Equipment'!H14</f>
        <v>0</v>
      </c>
      <c r="M219" s="31">
        <v>6</v>
      </c>
      <c r="N219" s="43"/>
      <c r="O219" s="44"/>
      <c r="P219" s="47" t="s">
        <v>97</v>
      </c>
      <c r="Q219" s="35">
        <v>0.02</v>
      </c>
      <c r="R219" s="24"/>
      <c r="S219" s="43"/>
      <c r="T219" s="44"/>
      <c r="U219" s="44"/>
      <c r="V219" s="47" t="s">
        <v>40</v>
      </c>
      <c r="W219" s="35">
        <v>0.5</v>
      </c>
      <c r="X219" s="24"/>
      <c r="Y219" s="24"/>
      <c r="Z219" s="24"/>
      <c r="AA219" s="24"/>
      <c r="AB219" s="24"/>
      <c r="AC219" s="24"/>
      <c r="AD219" s="24"/>
      <c r="AE219" s="24"/>
      <c r="AF219" s="67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9:44" ht="15.75">
      <c r="I220"/>
      <c r="J220" s="203"/>
      <c r="K220" s="34" t="s">
        <v>88</v>
      </c>
      <c r="L220" s="23">
        <f>'Inputs - Equipment'!H13</f>
        <v>0</v>
      </c>
      <c r="M220" s="69">
        <v>7</v>
      </c>
      <c r="N220" s="43"/>
      <c r="O220" s="44"/>
      <c r="P220" s="45" t="s">
        <v>33</v>
      </c>
      <c r="Q220" s="38" t="e">
        <f>Q218/LN((L216-Q217)/((L216-Q217)*Q219-Q217))</f>
        <v>#DIV/0!</v>
      </c>
      <c r="R220" s="24"/>
      <c r="S220" s="43"/>
      <c r="T220" s="44"/>
      <c r="U220" s="44"/>
      <c r="V220" s="47" t="s">
        <v>41</v>
      </c>
      <c r="W220" s="35">
        <v>0.61</v>
      </c>
      <c r="X220" s="24"/>
      <c r="Y220" s="24"/>
      <c r="Z220" s="24"/>
      <c r="AA220" s="24"/>
      <c r="AB220" s="24"/>
      <c r="AC220" s="24"/>
      <c r="AD220" s="24"/>
      <c r="AE220" s="24"/>
      <c r="AF220" s="67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9:44" ht="15.75">
      <c r="I221"/>
      <c r="J221" s="203"/>
      <c r="K221" s="204" t="s">
        <v>114</v>
      </c>
      <c r="L221" s="23">
        <f>IF('Inputs - Equipment'!H20="NGrid Baseline",1,IF('Inputs - Equipment'!H20="Straight Modulation",2,IF('Inputs - Equipment'!H20="Modulation + OL/OL",3,IF('Inputs - Equipment'!H20="On Line / Off Line",4,IF('Inputs - Equipment'!H20="Geometry + OL/OL",5,IF('Inputs - Equipment'!H20="VFD",6,IF('Inputs - Equipment'!H20="Staged Reciprocating ",7,IF('Inputs - Equipment'!H20="On / Off",8,9))))))))</f>
        <v>9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67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9:44" ht="15.75">
      <c r="I222"/>
      <c r="J222" s="101"/>
      <c r="K222" s="48" t="s">
        <v>42</v>
      </c>
      <c r="L222" s="14">
        <v>1E-05</v>
      </c>
      <c r="M222" s="14">
        <v>0.05</v>
      </c>
      <c r="N222" s="14">
        <v>0.1</v>
      </c>
      <c r="O222" s="14">
        <v>0.15</v>
      </c>
      <c r="P222" s="14">
        <v>0.2</v>
      </c>
      <c r="Q222" s="14">
        <v>0.25</v>
      </c>
      <c r="R222" s="14">
        <v>0.3</v>
      </c>
      <c r="S222" s="14">
        <v>0.35</v>
      </c>
      <c r="T222" s="14">
        <v>0.4</v>
      </c>
      <c r="U222" s="14">
        <v>0.45</v>
      </c>
      <c r="V222" s="14">
        <v>0.5</v>
      </c>
      <c r="W222" s="14">
        <v>0.55</v>
      </c>
      <c r="X222" s="14">
        <v>0.6</v>
      </c>
      <c r="Y222" s="14">
        <v>0.65</v>
      </c>
      <c r="Z222" s="14">
        <v>0.7</v>
      </c>
      <c r="AA222" s="14">
        <v>0.75</v>
      </c>
      <c r="AB222" s="14">
        <v>0.8</v>
      </c>
      <c r="AC222" s="14">
        <v>0.85</v>
      </c>
      <c r="AD222" s="14">
        <v>0.9</v>
      </c>
      <c r="AE222" s="14">
        <v>0.95</v>
      </c>
      <c r="AF222" s="71">
        <v>1</v>
      </c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9:44" ht="15.75">
      <c r="I223"/>
      <c r="J223" s="101"/>
      <c r="K223" s="49" t="s">
        <v>43</v>
      </c>
      <c r="L223" s="12">
        <f>$L215*L222</f>
        <v>0</v>
      </c>
      <c r="M223" s="12">
        <f>$L215*M222</f>
        <v>0</v>
      </c>
      <c r="N223" s="12">
        <f>$L215*N222</f>
        <v>0</v>
      </c>
      <c r="O223" s="12">
        <f>$L215*O222</f>
        <v>0</v>
      </c>
      <c r="P223" s="12">
        <f>$L215*P222</f>
        <v>0</v>
      </c>
      <c r="Q223" s="12">
        <f>$L215*Q222</f>
        <v>0</v>
      </c>
      <c r="R223" s="12">
        <f>$L215*R222</f>
        <v>0</v>
      </c>
      <c r="S223" s="12">
        <f>$L215*S222</f>
        <v>0</v>
      </c>
      <c r="T223" s="12">
        <f>$L215*T222</f>
        <v>0</v>
      </c>
      <c r="U223" s="12">
        <f>$L215*U222</f>
        <v>0</v>
      </c>
      <c r="V223" s="12">
        <f>$L215*V222</f>
        <v>0</v>
      </c>
      <c r="W223" s="12">
        <f>$L215*W222</f>
        <v>0</v>
      </c>
      <c r="X223" s="12">
        <f>$L215*X222</f>
        <v>0</v>
      </c>
      <c r="Y223" s="12">
        <f>$L215*Y222</f>
        <v>0</v>
      </c>
      <c r="Z223" s="12">
        <f>$L215*Z222</f>
        <v>0</v>
      </c>
      <c r="AA223" s="12">
        <f>$L215*AA222</f>
        <v>0</v>
      </c>
      <c r="AB223" s="12">
        <f>$L215*AB222</f>
        <v>0</v>
      </c>
      <c r="AC223" s="12">
        <f>$L215*AC222</f>
        <v>0</v>
      </c>
      <c r="AD223" s="12">
        <f>$L215*AD222</f>
        <v>0</v>
      </c>
      <c r="AE223" s="12">
        <f>$L215*AE222</f>
        <v>0</v>
      </c>
      <c r="AF223" s="72">
        <f>$L215*AF222</f>
        <v>0</v>
      </c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9:44" ht="15.75">
      <c r="I224"/>
      <c r="J224" s="102"/>
      <c r="K224" s="48" t="s">
        <v>44</v>
      </c>
      <c r="L224" s="16" t="e">
        <f>$Q215*60*($L216-$L217)/(L223*$Q216)</f>
        <v>#DIV/0!</v>
      </c>
      <c r="M224" s="51" t="e">
        <f>$Q215*60*($L216-$L217)/(M223*$Q216)</f>
        <v>#DIV/0!</v>
      </c>
      <c r="N224" s="51" t="e">
        <f>$Q215*60*($L216-$L217)/(N223*$Q216)</f>
        <v>#DIV/0!</v>
      </c>
      <c r="O224" s="51" t="e">
        <f>$Q215*60*($L216-$L217)/(O223*$Q216)</f>
        <v>#DIV/0!</v>
      </c>
      <c r="P224" s="51" t="e">
        <f>$Q215*60*($L216-$L217)/(P223*$Q216)</f>
        <v>#DIV/0!</v>
      </c>
      <c r="Q224" s="51" t="e">
        <f>$Q215*60*($L216-$L217)/(Q223*$Q216)</f>
        <v>#DIV/0!</v>
      </c>
      <c r="R224" s="51" t="e">
        <f>$Q215*60*($L216-$L217)/(R223*$Q216)</f>
        <v>#DIV/0!</v>
      </c>
      <c r="S224" s="51" t="e">
        <f>$Q215*60*($L216-$L217)/(S223*$Q216)</f>
        <v>#DIV/0!</v>
      </c>
      <c r="T224" s="51" t="e">
        <f>$Q215*60*($L216-$L217)/(T223*$Q216)</f>
        <v>#DIV/0!</v>
      </c>
      <c r="U224" s="51" t="e">
        <f>$Q215*60*($L216-$L217)/(U223*$Q216)</f>
        <v>#DIV/0!</v>
      </c>
      <c r="V224" s="51" t="e">
        <f>$Q215*60*($L216-$L217)/(V223*$Q216)</f>
        <v>#DIV/0!</v>
      </c>
      <c r="W224" s="51" t="e">
        <f>$Q215*60*($L216-$L217)/(W223*$Q216)</f>
        <v>#DIV/0!</v>
      </c>
      <c r="X224" s="51" t="e">
        <f>$Q215*60*($L216-$L217)/(X223*$Q216)</f>
        <v>#DIV/0!</v>
      </c>
      <c r="Y224" s="51" t="e">
        <f>$Q215*60*($L216-$L217)/(Y223*$Q216)</f>
        <v>#DIV/0!</v>
      </c>
      <c r="Z224" s="51" t="e">
        <f>$Q215*60*($L216-$L217)/(Z223*$Q216)</f>
        <v>#DIV/0!</v>
      </c>
      <c r="AA224" s="51" t="e">
        <f>$Q215*60*($L216-$L217)/(AA223*$Q216)</f>
        <v>#DIV/0!</v>
      </c>
      <c r="AB224" s="51" t="e">
        <f>$Q215*60*($L216-$L217)/(AB223*$Q216)</f>
        <v>#DIV/0!</v>
      </c>
      <c r="AC224" s="51" t="e">
        <f>$Q215*60*($L216-$L217)/(AC223*$Q216)</f>
        <v>#DIV/0!</v>
      </c>
      <c r="AD224" s="51" t="e">
        <f>$Q215*60*($L216-$L217)/(AD223*$Q216)</f>
        <v>#DIV/0!</v>
      </c>
      <c r="AE224" s="51" t="e">
        <f>$Q215*60*($L216-$L217)/(AE223*$Q216)</f>
        <v>#DIV/0!</v>
      </c>
      <c r="AF224" s="103" t="e">
        <f>$Q215*60*($L216-$L217)/(AF223*$Q216)</f>
        <v>#DIV/0!</v>
      </c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9:44" ht="15.75">
      <c r="I225"/>
      <c r="J225" s="104"/>
      <c r="K225" s="48" t="s">
        <v>45</v>
      </c>
      <c r="L225" s="50" t="e">
        <f>MIN($Q218,L224)</f>
        <v>#DIV/0!</v>
      </c>
      <c r="M225" s="50" t="e">
        <f>MIN($Q218,M224)</f>
        <v>#DIV/0!</v>
      </c>
      <c r="N225" s="50" t="e">
        <f>MIN($Q218,N224)</f>
        <v>#DIV/0!</v>
      </c>
      <c r="O225" s="50" t="e">
        <f>MIN($Q218,O224)</f>
        <v>#DIV/0!</v>
      </c>
      <c r="P225" s="50" t="e">
        <f>MIN($Q218,P224)</f>
        <v>#DIV/0!</v>
      </c>
      <c r="Q225" s="50" t="e">
        <f>MIN($Q218,Q224)</f>
        <v>#DIV/0!</v>
      </c>
      <c r="R225" s="50" t="e">
        <f>MIN($Q218,R224)</f>
        <v>#DIV/0!</v>
      </c>
      <c r="S225" s="50" t="e">
        <f>MIN($Q218,S224)</f>
        <v>#DIV/0!</v>
      </c>
      <c r="T225" s="50" t="e">
        <f>MIN($Q218,T224)</f>
        <v>#DIV/0!</v>
      </c>
      <c r="U225" s="50" t="e">
        <f>MIN($Q218,U224)</f>
        <v>#DIV/0!</v>
      </c>
      <c r="V225" s="50" t="e">
        <f>MIN($Q218,V224)</f>
        <v>#DIV/0!</v>
      </c>
      <c r="W225" s="50" t="e">
        <f>MIN($Q218,W224)</f>
        <v>#DIV/0!</v>
      </c>
      <c r="X225" s="50" t="e">
        <f>MIN($Q218,X224)</f>
        <v>#DIV/0!</v>
      </c>
      <c r="Y225" s="50" t="e">
        <f>MIN($Q218,Y224)</f>
        <v>#DIV/0!</v>
      </c>
      <c r="Z225" s="50" t="e">
        <f>MIN($Q218,Z224)</f>
        <v>#DIV/0!</v>
      </c>
      <c r="AA225" s="50" t="e">
        <f>MIN($Q218,AA224)</f>
        <v>#DIV/0!</v>
      </c>
      <c r="AB225" s="50" t="e">
        <f>MIN($Q218,AB224)</f>
        <v>#DIV/0!</v>
      </c>
      <c r="AC225" s="50" t="e">
        <f>MIN($Q218,AC224)</f>
        <v>#DIV/0!</v>
      </c>
      <c r="AD225" s="50" t="e">
        <f>MIN($Q218,AD224)</f>
        <v>#DIV/0!</v>
      </c>
      <c r="AE225" s="50" t="e">
        <f>MIN($Q218,AE224)</f>
        <v>#DIV/0!</v>
      </c>
      <c r="AF225" s="73" t="e">
        <f>MIN($Q218,AF224)</f>
        <v>#DIV/0!</v>
      </c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9:44" ht="15.75">
      <c r="I226"/>
      <c r="J226" s="101"/>
      <c r="K226" s="48" t="s">
        <v>46</v>
      </c>
      <c r="L226" s="50" t="e">
        <f>$Q217+($L216-$Q217)*EXP(-L225/$Q220)</f>
        <v>#DIV/0!</v>
      </c>
      <c r="M226" s="50" t="e">
        <f>$Q217+($L216-$Q217)*EXP(-M225/$Q220)</f>
        <v>#DIV/0!</v>
      </c>
      <c r="N226" s="50" t="e">
        <f>$Q217+($L216-$Q217)*EXP(-N225/$Q220)</f>
        <v>#DIV/0!</v>
      </c>
      <c r="O226" s="50" t="e">
        <f>$Q217+($L216-$Q217)*EXP(-O225/$Q220)</f>
        <v>#DIV/0!</v>
      </c>
      <c r="P226" s="50" t="e">
        <f>$Q217+($L216-$Q217)*EXP(-P225/$Q220)</f>
        <v>#DIV/0!</v>
      </c>
      <c r="Q226" s="50" t="e">
        <f>$Q217+($L216-$Q217)*EXP(-Q225/$Q220)</f>
        <v>#DIV/0!</v>
      </c>
      <c r="R226" s="50" t="e">
        <f>$Q217+($L216-$Q217)*EXP(-R225/$Q220)</f>
        <v>#DIV/0!</v>
      </c>
      <c r="S226" s="50" t="e">
        <f>$Q217+($L216-$Q217)*EXP(-S225/$Q220)</f>
        <v>#DIV/0!</v>
      </c>
      <c r="T226" s="50" t="e">
        <f>$Q217+($L216-$Q217)*EXP(-T225/$Q220)</f>
        <v>#DIV/0!</v>
      </c>
      <c r="U226" s="50" t="e">
        <f>$Q217+($L216-$Q217)*EXP(-U225/$Q220)</f>
        <v>#DIV/0!</v>
      </c>
      <c r="V226" s="50" t="e">
        <f>$Q217+($L216-$Q217)*EXP(-V225/$Q220)</f>
        <v>#DIV/0!</v>
      </c>
      <c r="W226" s="50" t="e">
        <f>$Q217+($L216-$Q217)*EXP(-W225/$Q220)</f>
        <v>#DIV/0!</v>
      </c>
      <c r="X226" s="50" t="e">
        <f>$Q217+($L216-$Q217)*EXP(-X225/$Q220)</f>
        <v>#DIV/0!</v>
      </c>
      <c r="Y226" s="50" t="e">
        <f>$Q217+($L216-$Q217)*EXP(-Y225/$Q220)</f>
        <v>#DIV/0!</v>
      </c>
      <c r="Z226" s="50" t="e">
        <f>$Q217+($L216-$Q217)*EXP(-Z225/$Q220)</f>
        <v>#DIV/0!</v>
      </c>
      <c r="AA226" s="50" t="e">
        <f>$Q217+($L216-$Q217)*EXP(-AA225/$Q220)</f>
        <v>#DIV/0!</v>
      </c>
      <c r="AB226" s="50" t="e">
        <f>$Q217+($L216-$Q217)*EXP(-AB225/$Q220)</f>
        <v>#DIV/0!</v>
      </c>
      <c r="AC226" s="50" t="e">
        <f>$Q217+($L216-$Q217)*EXP(-AC225/$Q220)</f>
        <v>#DIV/0!</v>
      </c>
      <c r="AD226" s="50" t="e">
        <f>$Q217+($L216-$Q217)*EXP(-AD225/$Q220)</f>
        <v>#DIV/0!</v>
      </c>
      <c r="AE226" s="50" t="e">
        <f>$Q217+($L216-$Q217)*EXP(-AE225/$Q220)</f>
        <v>#DIV/0!</v>
      </c>
      <c r="AF226" s="73" t="e">
        <f>$Q217+($L216-$Q217)*EXP(-AF225/$Q220)</f>
        <v>#DIV/0!</v>
      </c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9:44" ht="15.75">
      <c r="I227"/>
      <c r="J227" s="101"/>
      <c r="K227" s="48" t="s">
        <v>47</v>
      </c>
      <c r="L227" s="50" t="e">
        <f>IF(L225=$Q218,$L218,$L218+(1-$L218)*EXP(-L225/$Q220))</f>
        <v>#DIV/0!</v>
      </c>
      <c r="M227" s="50" t="e">
        <f>IF(M225=$Q218,$L218,$L218+(1-$L218)*EXP(-M225/$Q220))</f>
        <v>#DIV/0!</v>
      </c>
      <c r="N227" s="50" t="e">
        <f>IF(N225=$Q218,$L218,$L218+(1-$L218)*EXP(-N225/$Q220))</f>
        <v>#DIV/0!</v>
      </c>
      <c r="O227" s="50" t="e">
        <f>IF(O225=$Q218,$L218,$L218+(1-$L218)*EXP(-O225/$Q220))</f>
        <v>#DIV/0!</v>
      </c>
      <c r="P227" s="50" t="e">
        <f>IF(P225=$Q218,$L218,$L218+(1-$L218)*EXP(-P225/$Q220))</f>
        <v>#DIV/0!</v>
      </c>
      <c r="Q227" s="50" t="e">
        <f>IF(Q225=$Q218,$L218,$L218+(1-$L218)*EXP(-Q225/$Q220))</f>
        <v>#DIV/0!</v>
      </c>
      <c r="R227" s="50" t="e">
        <f>IF(R225=$Q218,$L218,$L218+(1-$L218)*EXP(-R225/$Q220))</f>
        <v>#DIV/0!</v>
      </c>
      <c r="S227" s="50" t="e">
        <f>IF(S225=$Q218,$L218,$L218+(1-$L218)*EXP(-S225/$Q220))</f>
        <v>#DIV/0!</v>
      </c>
      <c r="T227" s="50" t="e">
        <f>IF(T225=$Q218,$L218,$L218+(1-$L218)*EXP(-T225/$Q220))</f>
        <v>#DIV/0!</v>
      </c>
      <c r="U227" s="50" t="e">
        <f>IF(U225=$Q218,$L218,$L218+(1-$L218)*EXP(-U225/$Q220))</f>
        <v>#DIV/0!</v>
      </c>
      <c r="V227" s="50" t="e">
        <f>IF(V225=$Q218,$L218,$L218+(1-$L218)*EXP(-V225/$Q220))</f>
        <v>#DIV/0!</v>
      </c>
      <c r="W227" s="50" t="e">
        <f>IF(W225=$Q218,$L218,$L218+(1-$L218)*EXP(-W225/$Q220))</f>
        <v>#DIV/0!</v>
      </c>
      <c r="X227" s="50" t="e">
        <f>IF(X225=$Q218,$L218,$L218+(1-$L218)*EXP(-X225/$Q220))</f>
        <v>#DIV/0!</v>
      </c>
      <c r="Y227" s="50" t="e">
        <f>IF(Y225=$Q218,$L218,$L218+(1-$L218)*EXP(-Y225/$Q220))</f>
        <v>#DIV/0!</v>
      </c>
      <c r="Z227" s="50" t="e">
        <f>IF(Z225=$Q218,$L218,$L218+(1-$L218)*EXP(-Z225/$Q220))</f>
        <v>#DIV/0!</v>
      </c>
      <c r="AA227" s="50" t="e">
        <f>IF(AA225=$Q218,$L218,$L218+(1-$L218)*EXP(-AA225/$Q220))</f>
        <v>#DIV/0!</v>
      </c>
      <c r="AB227" s="50" t="e">
        <f>IF(AB225=$Q218,$L218,$L218+(1-$L218)*EXP(-AB225/$Q220))</f>
        <v>#DIV/0!</v>
      </c>
      <c r="AC227" s="50" t="e">
        <f>IF(AC225=$Q218,$L218,$L218+(1-$L218)*EXP(-AC225/$Q220))</f>
        <v>#DIV/0!</v>
      </c>
      <c r="AD227" s="50" t="e">
        <f>IF(AD225=$Q218,$L218,$L218+(1-$L218)*EXP(-AD225/$Q220))</f>
        <v>#DIV/0!</v>
      </c>
      <c r="AE227" s="50" t="e">
        <f>IF(AE225=$Q218,$L218,$L218+(1-$L218)*EXP(-AE225/$Q220))</f>
        <v>#DIV/0!</v>
      </c>
      <c r="AF227" s="73" t="e">
        <f>IF(AF225=$Q218,$L218,$L218+(1-$L218)*EXP(-AF225/$Q220))</f>
        <v>#DIV/0!</v>
      </c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9:44" ht="15.75">
      <c r="I228"/>
      <c r="J228" s="101"/>
      <c r="K228" s="48" t="s">
        <v>48</v>
      </c>
      <c r="L228" s="50" t="e">
        <f>$L218+((1-$L218)*$Q220*(1-EXP(-L225/$Q220)))/L225</f>
        <v>#DIV/0!</v>
      </c>
      <c r="M228" s="50" t="e">
        <f>$L218+((1-$L218)*$Q220*(1-EXP(-M225/$Q220)))/M225</f>
        <v>#DIV/0!</v>
      </c>
      <c r="N228" s="50" t="e">
        <f>$L218+((1-$L218)*$Q220*(1-EXP(-N225/$Q220)))/N225</f>
        <v>#DIV/0!</v>
      </c>
      <c r="O228" s="50" t="e">
        <f>$L218+((1-$L218)*$Q220*(1-EXP(-O225/$Q220)))/O225</f>
        <v>#DIV/0!</v>
      </c>
      <c r="P228" s="50" t="e">
        <f>$L218+((1-$L218)*$Q220*(1-EXP(-P225/$Q220)))/P225</f>
        <v>#DIV/0!</v>
      </c>
      <c r="Q228" s="50" t="e">
        <f>$L218+((1-$L218)*$Q220*(1-EXP(-Q225/$Q220)))/Q225</f>
        <v>#DIV/0!</v>
      </c>
      <c r="R228" s="50" t="e">
        <f>$L218+((1-$L218)*$Q220*(1-EXP(-R225/$Q220)))/R225</f>
        <v>#DIV/0!</v>
      </c>
      <c r="S228" s="50" t="e">
        <f>$L218+((1-$L218)*$Q220*(1-EXP(-S225/$Q220)))/S225</f>
        <v>#DIV/0!</v>
      </c>
      <c r="T228" s="50" t="e">
        <f>$L218+((1-$L218)*$Q220*(1-EXP(-T225/$Q220)))/T225</f>
        <v>#DIV/0!</v>
      </c>
      <c r="U228" s="50" t="e">
        <f>$L218+((1-$L218)*$Q220*(1-EXP(-U225/$Q220)))/U225</f>
        <v>#DIV/0!</v>
      </c>
      <c r="V228" s="50" t="e">
        <f>$L218+((1-$L218)*$Q220*(1-EXP(-V225/$Q220)))/V225</f>
        <v>#DIV/0!</v>
      </c>
      <c r="W228" s="50" t="e">
        <f>$L218+((1-$L218)*$Q220*(1-EXP(-W225/$Q220)))/W225</f>
        <v>#DIV/0!</v>
      </c>
      <c r="X228" s="50" t="e">
        <f>$L218+((1-$L218)*$Q220*(1-EXP(-X225/$Q220)))/X225</f>
        <v>#DIV/0!</v>
      </c>
      <c r="Y228" s="50" t="e">
        <f>$L218+((1-$L218)*$Q220*(1-EXP(-Y225/$Q220)))/Y225</f>
        <v>#DIV/0!</v>
      </c>
      <c r="Z228" s="50" t="e">
        <f>$L218+((1-$L218)*$Q220*(1-EXP(-Z225/$Q220)))/Z225</f>
        <v>#DIV/0!</v>
      </c>
      <c r="AA228" s="50" t="e">
        <f>$L218+((1-$L218)*$Q220*(1-EXP(-AA225/$Q220)))/AA225</f>
        <v>#DIV/0!</v>
      </c>
      <c r="AB228" s="50" t="e">
        <f>$L218+((1-$L218)*$Q220*(1-EXP(-AB225/$Q220)))/AB225</f>
        <v>#DIV/0!</v>
      </c>
      <c r="AC228" s="50" t="e">
        <f>$L218+((1-$L218)*$Q220*(1-EXP(-AC225/$Q220)))/AC225</f>
        <v>#DIV/0!</v>
      </c>
      <c r="AD228" s="50" t="e">
        <f>$L218+((1-$L218)*$Q220*(1-EXP(-AD225/$Q220)))/AD225</f>
        <v>#DIV/0!</v>
      </c>
      <c r="AE228" s="50" t="e">
        <f>$L218+((1-$L218)*$Q220*(1-EXP(-AE225/$Q220)))/AE225</f>
        <v>#DIV/0!</v>
      </c>
      <c r="AF228" s="73" t="e">
        <f>$L218+((1-$L218)*$Q220*(1-EXP(-AF225/$Q220)))/AF225</f>
        <v>#DIV/0!</v>
      </c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9:44" ht="15.75">
      <c r="I229"/>
      <c r="J229" s="101"/>
      <c r="K229" s="48" t="s">
        <v>49</v>
      </c>
      <c r="L229" s="16" t="e">
        <f>L224-L225</f>
        <v>#DIV/0!</v>
      </c>
      <c r="M229" s="51" t="e">
        <f>M224-M225</f>
        <v>#DIV/0!</v>
      </c>
      <c r="N229" s="51" t="e">
        <f>N224-N225</f>
        <v>#DIV/0!</v>
      </c>
      <c r="O229" s="51" t="e">
        <f>O224-O225</f>
        <v>#DIV/0!</v>
      </c>
      <c r="P229" s="51" t="e">
        <f>P224-P225</f>
        <v>#DIV/0!</v>
      </c>
      <c r="Q229" s="51" t="e">
        <f>Q224-Q225</f>
        <v>#DIV/0!</v>
      </c>
      <c r="R229" s="51" t="e">
        <f>R224-R225</f>
        <v>#DIV/0!</v>
      </c>
      <c r="S229" s="51" t="e">
        <f>S224-S225</f>
        <v>#DIV/0!</v>
      </c>
      <c r="T229" s="51" t="e">
        <f>T224-T225</f>
        <v>#DIV/0!</v>
      </c>
      <c r="U229" s="51" t="e">
        <f>U224-U225</f>
        <v>#DIV/0!</v>
      </c>
      <c r="V229" s="51" t="e">
        <f>V224-V225</f>
        <v>#DIV/0!</v>
      </c>
      <c r="W229" s="51" t="e">
        <f>W224-W225</f>
        <v>#DIV/0!</v>
      </c>
      <c r="X229" s="51" t="e">
        <f>X224-X225</f>
        <v>#DIV/0!</v>
      </c>
      <c r="Y229" s="51" t="e">
        <f>Y224-Y225</f>
        <v>#DIV/0!</v>
      </c>
      <c r="Z229" s="51" t="e">
        <f>Z224-Z225</f>
        <v>#DIV/0!</v>
      </c>
      <c r="AA229" s="51" t="e">
        <f>AA224-AA225</f>
        <v>#DIV/0!</v>
      </c>
      <c r="AB229" s="51" t="e">
        <f>AB224-AB225</f>
        <v>#DIV/0!</v>
      </c>
      <c r="AC229" s="51" t="e">
        <f>AC224-AC225</f>
        <v>#DIV/0!</v>
      </c>
      <c r="AD229" s="51" t="e">
        <f>AD224-AD225</f>
        <v>#DIV/0!</v>
      </c>
      <c r="AE229" s="51" t="e">
        <f>AE224-AE225</f>
        <v>#DIV/0!</v>
      </c>
      <c r="AF229" s="103" t="e">
        <f>AF224-AF225</f>
        <v>#DIV/0!</v>
      </c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9:44" ht="15.75">
      <c r="I230"/>
      <c r="J230" s="101"/>
      <c r="K230" s="48" t="s">
        <v>50</v>
      </c>
      <c r="L230" s="50" t="e">
        <f>$W214*($L216-L226)/($L216-($L216-$Q217)*$Q219)</f>
        <v>#DIV/0!</v>
      </c>
      <c r="M230" s="50" t="e">
        <f>$W214*($L216-M226)/($L216-($L216-$Q217)*$Q219)</f>
        <v>#DIV/0!</v>
      </c>
      <c r="N230" s="50" t="e">
        <f>$W214*($L216-N226)/($L216-($L216-$Q217)*$Q219)</f>
        <v>#DIV/0!</v>
      </c>
      <c r="O230" s="50" t="e">
        <f>$W214*($L216-O226)/($L216-($L216-$Q217)*$Q219)</f>
        <v>#DIV/0!</v>
      </c>
      <c r="P230" s="50" t="e">
        <f>$W214*($L216-P226)/($L216-($L216-$Q217)*$Q219)</f>
        <v>#DIV/0!</v>
      </c>
      <c r="Q230" s="50" t="e">
        <f>$W214*($L216-Q226)/($L216-($L216-$Q217)*$Q219)</f>
        <v>#DIV/0!</v>
      </c>
      <c r="R230" s="50" t="e">
        <f>$W214*($L216-R226)/($L216-($L216-$Q217)*$Q219)</f>
        <v>#DIV/0!</v>
      </c>
      <c r="S230" s="50" t="e">
        <f>$W214*($L216-S226)/($L216-($L216-$Q217)*$Q219)</f>
        <v>#DIV/0!</v>
      </c>
      <c r="T230" s="50" t="e">
        <f>$W214*($L216-T226)/($L216-($L216-$Q217)*$Q219)</f>
        <v>#DIV/0!</v>
      </c>
      <c r="U230" s="50" t="e">
        <f>$W214*($L216-U226)/($L216-($L216-$Q217)*$Q219)</f>
        <v>#DIV/0!</v>
      </c>
      <c r="V230" s="50" t="e">
        <f>$W214*($L216-V226)/($L216-($L216-$Q217)*$Q219)</f>
        <v>#DIV/0!</v>
      </c>
      <c r="W230" s="50" t="e">
        <f>$W214*($L216-W226)/($L216-($L216-$Q217)*$Q219)</f>
        <v>#DIV/0!</v>
      </c>
      <c r="X230" s="50" t="e">
        <f>$W214*($L216-X226)/($L216-($L216-$Q217)*$Q219)</f>
        <v>#DIV/0!</v>
      </c>
      <c r="Y230" s="50" t="e">
        <f>$W214*($L216-Y226)/($L216-($L216-$Q217)*$Q219)</f>
        <v>#DIV/0!</v>
      </c>
      <c r="Z230" s="50" t="e">
        <f>$W214*($L216-Z226)/($L216-($L216-$Q217)*$Q219)</f>
        <v>#DIV/0!</v>
      </c>
      <c r="AA230" s="50" t="e">
        <f>$W214*($L216-AA226)/($L216-($L216-$Q217)*$Q219)</f>
        <v>#DIV/0!</v>
      </c>
      <c r="AB230" s="50" t="e">
        <f>$W214*($L216-AB226)/($L216-($L216-$Q217)*$Q219)</f>
        <v>#DIV/0!</v>
      </c>
      <c r="AC230" s="50" t="e">
        <f>$W214*($L216-AC226)/($L216-($L216-$Q217)*$Q219)</f>
        <v>#DIV/0!</v>
      </c>
      <c r="AD230" s="50" t="e">
        <f>$W214*($L216-AD226)/($L216-($L216-$Q217)*$Q219)</f>
        <v>#DIV/0!</v>
      </c>
      <c r="AE230" s="50" t="e">
        <f>$W214*($L216-AE226)/($L216-($L216-$Q217)*$Q219)</f>
        <v>#DIV/0!</v>
      </c>
      <c r="AF230" s="73" t="e">
        <f>$W214*($L216-AF226)/($L216-($L216-$Q217)*$Q219)</f>
        <v>#DIV/0!</v>
      </c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9:44" ht="15.75">
      <c r="I231"/>
      <c r="J231" s="101"/>
      <c r="K231" s="48" t="s">
        <v>51</v>
      </c>
      <c r="L231" s="50" t="e">
        <f>(L227+1)/2</f>
        <v>#DIV/0!</v>
      </c>
      <c r="M231" s="50" t="e">
        <f>(M227+1)/2</f>
        <v>#DIV/0!</v>
      </c>
      <c r="N231" s="50" t="e">
        <f>(N227+1)/2</f>
        <v>#DIV/0!</v>
      </c>
      <c r="O231" s="50" t="e">
        <f>(O227+1)/2</f>
        <v>#DIV/0!</v>
      </c>
      <c r="P231" s="50" t="e">
        <f>(P227+1)/2</f>
        <v>#DIV/0!</v>
      </c>
      <c r="Q231" s="50" t="e">
        <f>(Q227+1)/2</f>
        <v>#DIV/0!</v>
      </c>
      <c r="R231" s="50" t="e">
        <f>(R227+1)/2</f>
        <v>#DIV/0!</v>
      </c>
      <c r="S231" s="50" t="e">
        <f>(S227+1)/2</f>
        <v>#DIV/0!</v>
      </c>
      <c r="T231" s="50" t="e">
        <f>(T227+1)/2</f>
        <v>#DIV/0!</v>
      </c>
      <c r="U231" s="50" t="e">
        <f>(U227+1)/2</f>
        <v>#DIV/0!</v>
      </c>
      <c r="V231" s="50" t="e">
        <f>(V227+1)/2</f>
        <v>#DIV/0!</v>
      </c>
      <c r="W231" s="50" t="e">
        <f>(W227+1)/2</f>
        <v>#DIV/0!</v>
      </c>
      <c r="X231" s="50" t="e">
        <f>(X227+1)/2</f>
        <v>#DIV/0!</v>
      </c>
      <c r="Y231" s="50" t="e">
        <f>(Y227+1)/2</f>
        <v>#DIV/0!</v>
      </c>
      <c r="Z231" s="50" t="e">
        <f>(Z227+1)/2</f>
        <v>#DIV/0!</v>
      </c>
      <c r="AA231" s="50" t="e">
        <f>(AA227+1)/2</f>
        <v>#DIV/0!</v>
      </c>
      <c r="AB231" s="50" t="e">
        <f>(AB227+1)/2</f>
        <v>#DIV/0!</v>
      </c>
      <c r="AC231" s="50" t="e">
        <f>(AC227+1)/2</f>
        <v>#DIV/0!</v>
      </c>
      <c r="AD231" s="50" t="e">
        <f>(AD227+1)/2</f>
        <v>#DIV/0!</v>
      </c>
      <c r="AE231" s="50" t="e">
        <f>(AE227+1)/2</f>
        <v>#DIV/0!</v>
      </c>
      <c r="AF231" s="73" t="e">
        <f>(AF227+1)/2</f>
        <v>#DIV/0!</v>
      </c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9:44" ht="15.75">
      <c r="I232"/>
      <c r="J232" s="101"/>
      <c r="K232" s="48" t="s">
        <v>52</v>
      </c>
      <c r="L232" s="51" t="e">
        <f>60*$Q215*($L216-$L217+L230/60*$Q216*L223/$Q215)/($Q216*($L215-L223))</f>
        <v>#DIV/0!</v>
      </c>
      <c r="M232" s="51" t="e">
        <f>60*$Q215*($L216-$L217+M230/60*$Q216*M223/$Q215)/($Q216*($L215-M223))</f>
        <v>#DIV/0!</v>
      </c>
      <c r="N232" s="51" t="e">
        <f>60*$Q215*($L216-$L217+N230/60*$Q216*N223/$Q215)/($Q216*($L215-N223))</f>
        <v>#DIV/0!</v>
      </c>
      <c r="O232" s="51" t="e">
        <f>60*$Q215*($L216-$L217+O230/60*$Q216*O223/$Q215)/($Q216*($L215-O223))</f>
        <v>#DIV/0!</v>
      </c>
      <c r="P232" s="51" t="e">
        <f>60*$Q215*($L216-$L217+P230/60*$Q216*P223/$Q215)/($Q216*($L215-P223))</f>
        <v>#DIV/0!</v>
      </c>
      <c r="Q232" s="51" t="e">
        <f>60*$Q215*($L216-$L217+Q230/60*$Q216*Q223/$Q215)/($Q216*($L215-Q223))</f>
        <v>#DIV/0!</v>
      </c>
      <c r="R232" s="51" t="e">
        <f>60*$Q215*($L216-$L217+R230/60*$Q216*R223/$Q215)/($Q216*($L215-R223))</f>
        <v>#DIV/0!</v>
      </c>
      <c r="S232" s="51" t="e">
        <f>60*$Q215*($L216-$L217+S230/60*$Q216*S223/$Q215)/($Q216*($L215-S223))</f>
        <v>#DIV/0!</v>
      </c>
      <c r="T232" s="51" t="e">
        <f>60*$Q215*($L216-$L217+T230/60*$Q216*T223/$Q215)/($Q216*($L215-T223))</f>
        <v>#DIV/0!</v>
      </c>
      <c r="U232" s="51" t="e">
        <f>60*$Q215*($L216-$L217+U230/60*$Q216*U223/$Q215)/($Q216*($L215-U223))</f>
        <v>#DIV/0!</v>
      </c>
      <c r="V232" s="51" t="e">
        <f>60*$Q215*($L216-$L217+V230/60*$Q216*V223/$Q215)/($Q216*($L215-V223))</f>
        <v>#DIV/0!</v>
      </c>
      <c r="W232" s="51" t="e">
        <f>60*$Q215*($L216-$L217+W230/60*$Q216*W223/$Q215)/($Q216*($L215-W223))</f>
        <v>#DIV/0!</v>
      </c>
      <c r="X232" s="51" t="e">
        <f>60*$Q215*($L216-$L217+X230/60*$Q216*X223/$Q215)/($Q216*($L215-X223))</f>
        <v>#DIV/0!</v>
      </c>
      <c r="Y232" s="51" t="e">
        <f>60*$Q215*($L216-$L217+Y230/60*$Q216*Y223/$Q215)/($Q216*($L215-Y223))</f>
        <v>#DIV/0!</v>
      </c>
      <c r="Z232" s="51" t="e">
        <f>60*$Q215*($L216-$L217+Z230/60*$Q216*Z223/$Q215)/($Q216*($L215-Z223))</f>
        <v>#DIV/0!</v>
      </c>
      <c r="AA232" s="51" t="e">
        <f>60*$Q215*($L216-$L217+AA230/60*$Q216*AA223/$Q215)/($Q216*($L215-AA223))</f>
        <v>#DIV/0!</v>
      </c>
      <c r="AB232" s="51" t="e">
        <f>60*$Q215*($L216-$L217+AB230/60*$Q216*AB223/$Q215)/($Q216*($L215-AB223))</f>
        <v>#DIV/0!</v>
      </c>
      <c r="AC232" s="51" t="e">
        <f>60*$Q215*($L216-$L217+AC230/60*$Q216*AC223/$Q215)/($Q216*($L215-AC223))</f>
        <v>#DIV/0!</v>
      </c>
      <c r="AD232" s="51" t="e">
        <f>60*$Q215*($L216-$L217+AD230/60*$Q216*AD223/$Q215)/($Q216*($L215-AD223))</f>
        <v>#DIV/0!</v>
      </c>
      <c r="AE232" s="51" t="e">
        <f>60*$Q215*($L216-$L217+AE230/60*$Q216*AE223/$Q215)/($Q216*($L215-AE223))</f>
        <v>#DIV/0!</v>
      </c>
      <c r="AF232" s="103">
        <v>2000</v>
      </c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9:44" ht="15.75">
      <c r="I233"/>
      <c r="J233" s="101"/>
      <c r="K233" s="48" t="s">
        <v>53</v>
      </c>
      <c r="L233" s="16" t="e">
        <f>L225+L229+L230+L232</f>
        <v>#DIV/0!</v>
      </c>
      <c r="M233" s="51" t="e">
        <f>M225+M229+M230+M232</f>
        <v>#DIV/0!</v>
      </c>
      <c r="N233" s="51" t="e">
        <f>N225+N229+N230+N232</f>
        <v>#DIV/0!</v>
      </c>
      <c r="O233" s="51" t="e">
        <f>O225+O229+O230+O232</f>
        <v>#DIV/0!</v>
      </c>
      <c r="P233" s="51" t="e">
        <f>P225+P229+P230+P232</f>
        <v>#DIV/0!</v>
      </c>
      <c r="Q233" s="51" t="e">
        <f>Q225+Q229+Q230+Q232</f>
        <v>#DIV/0!</v>
      </c>
      <c r="R233" s="51" t="e">
        <f>R225+R229+R230+R232</f>
        <v>#DIV/0!</v>
      </c>
      <c r="S233" s="51" t="e">
        <f>S225+S229+S230+S232</f>
        <v>#DIV/0!</v>
      </c>
      <c r="T233" s="51" t="e">
        <f>T225+T229+T230+T232</f>
        <v>#DIV/0!</v>
      </c>
      <c r="U233" s="51" t="e">
        <f>U225+U229+U230+U232</f>
        <v>#DIV/0!</v>
      </c>
      <c r="V233" s="51" t="e">
        <f>V225+V229+V230+V232</f>
        <v>#DIV/0!</v>
      </c>
      <c r="W233" s="51" t="e">
        <f>W225+W229+W230+W232</f>
        <v>#DIV/0!</v>
      </c>
      <c r="X233" s="51" t="e">
        <f>X225+X229+X230+X232</f>
        <v>#DIV/0!</v>
      </c>
      <c r="Y233" s="51" t="e">
        <f>Y225+Y229+Y230+Y232</f>
        <v>#DIV/0!</v>
      </c>
      <c r="Z233" s="51" t="e">
        <f>Z225+Z229+Z230+Z232</f>
        <v>#DIV/0!</v>
      </c>
      <c r="AA233" s="51" t="e">
        <f>AA225+AA229+AA230+AA232</f>
        <v>#DIV/0!</v>
      </c>
      <c r="AB233" s="51" t="e">
        <f>AB225+AB229+AB230+AB232</f>
        <v>#DIV/0!</v>
      </c>
      <c r="AC233" s="51" t="e">
        <f>AC225+AC229+AC230+AC232</f>
        <v>#DIV/0!</v>
      </c>
      <c r="AD233" s="51" t="e">
        <f>AD225+AD229+AD230+AD232</f>
        <v>#DIV/0!</v>
      </c>
      <c r="AE233" s="51" t="e">
        <f>AE225+AE229+AE230+AE232</f>
        <v>#DIV/0!</v>
      </c>
      <c r="AF233" s="103" t="e">
        <f>AF225+AF229+AF230+AF232</f>
        <v>#DIV/0!</v>
      </c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9:44" ht="15.75">
      <c r="I234"/>
      <c r="J234" s="101"/>
      <c r="K234" s="53" t="s">
        <v>54</v>
      </c>
      <c r="L234" s="58">
        <f>(VLOOKUP(L222,'background calcs'!$B$20:$H$135,IF($L220&gt;=75,7,IF($L220&gt;=30,6,IF($L220&gt;=15,5,IF($L220&gt;=10,4,IF($L220&gt;=1.5,3,2)))))))*$L219</f>
        <v>0</v>
      </c>
      <c r="M234" s="58">
        <f>(VLOOKUP(M222,'background calcs'!$B$20:$H$135,IF($L220&gt;=75,7,IF($L220&gt;=30,6,IF($L220&gt;=15,5,IF($L220&gt;=10,4,IF($L220&gt;=1.5,3,2)))))))*$L219</f>
        <v>0</v>
      </c>
      <c r="N234" s="58">
        <f>(VLOOKUP(N222,'background calcs'!$B$20:$H$135,IF($L220&gt;=75,7,IF($L220&gt;=30,6,IF($L220&gt;=15,5,IF($L220&gt;=10,4,IF($L220&gt;=1.5,3,2)))))))*$L219</f>
        <v>0</v>
      </c>
      <c r="O234" s="58">
        <f>(VLOOKUP(O222,'background calcs'!$B$20:$H$135,IF($L220&gt;=75,7,IF($L220&gt;=30,6,IF($L220&gt;=15,5,IF($L220&gt;=10,4,IF($L220&gt;=1.5,3,2)))))))*$L219</f>
        <v>0</v>
      </c>
      <c r="P234" s="58">
        <f>(VLOOKUP(P222,'background calcs'!$B$20:$H$135,IF($L220&gt;=75,7,IF($L220&gt;=30,6,IF($L220&gt;=15,5,IF($L220&gt;=10,4,IF($L220&gt;=1.5,3,2)))))))*$L219</f>
        <v>0</v>
      </c>
      <c r="Q234" s="58">
        <f>(VLOOKUP(Q222,'background calcs'!$B$20:$H$135,IF($L220&gt;=75,7,IF($L220&gt;=30,6,IF($L220&gt;=15,5,IF($L220&gt;=10,4,IF($L220&gt;=1.5,3,2)))))))*$L219</f>
        <v>0</v>
      </c>
      <c r="R234" s="58">
        <f>(VLOOKUP(R222,'background calcs'!$B$20:$H$135,IF($L220&gt;=75,7,IF($L220&gt;=30,6,IF($L220&gt;=15,5,IF($L220&gt;=10,4,IF($L220&gt;=1.5,3,2)))))))*$L219</f>
        <v>0</v>
      </c>
      <c r="S234" s="58">
        <f>(VLOOKUP(S222,'background calcs'!$B$20:$H$135,IF($L220&gt;=75,7,IF($L220&gt;=30,6,IF($L220&gt;=15,5,IF($L220&gt;=10,4,IF($L220&gt;=1.5,3,2)))))))*$L219</f>
        <v>0</v>
      </c>
      <c r="T234" s="58">
        <f>(VLOOKUP(T222,'background calcs'!$B$20:$H$135,IF($L220&gt;=75,7,IF($L220&gt;=30,6,IF($L220&gt;=15,5,IF($L220&gt;=10,4,IF($L220&gt;=1.5,3,2)))))))*$L219</f>
        <v>0</v>
      </c>
      <c r="U234" s="58">
        <f>(VLOOKUP(U222,'background calcs'!$B$20:$H$135,IF($L220&gt;=75,7,IF($L220&gt;=30,6,IF($L220&gt;=15,5,IF($L220&gt;=10,4,IF($L220&gt;=1.5,3,2)))))))*$L219</f>
        <v>0</v>
      </c>
      <c r="V234" s="58">
        <f>(VLOOKUP(V222,'background calcs'!$B$20:$H$135,IF($L220&gt;=75,7,IF($L220&gt;=30,6,IF($L220&gt;=15,5,IF($L220&gt;=10,4,IF($L220&gt;=1.5,3,2)))))))*$L219</f>
        <v>0</v>
      </c>
      <c r="W234" s="58">
        <f>(VLOOKUP(W222,'background calcs'!$B$20:$H$135,IF($L220&gt;=75,7,IF($L220&gt;=30,6,IF($L220&gt;=15,5,IF($L220&gt;=10,4,IF($L220&gt;=1.5,3,2)))))))*$L219</f>
        <v>0</v>
      </c>
      <c r="X234" s="58">
        <f>(VLOOKUP(X222,'background calcs'!$B$20:$H$135,IF($L220&gt;=75,7,IF($L220&gt;=30,6,IF($L220&gt;=15,5,IF($L220&gt;=10,4,IF($L220&gt;=1.5,3,2)))))))*$L219</f>
        <v>0</v>
      </c>
      <c r="Y234" s="58">
        <f>(VLOOKUP(Y222,'background calcs'!$B$20:$H$135,IF($L220&gt;=75,7,IF($L220&gt;=30,6,IF($L220&gt;=15,5,IF($L220&gt;=10,4,IF($L220&gt;=1.5,3,2)))))))*$L219</f>
        <v>0</v>
      </c>
      <c r="Z234" s="58">
        <f>(VLOOKUP(Z222,'background calcs'!$B$20:$H$135,IF($L220&gt;=75,7,IF($L220&gt;=30,6,IF($L220&gt;=15,5,IF($L220&gt;=10,4,IF($L220&gt;=1.5,3,2)))))))*$L219</f>
        <v>0</v>
      </c>
      <c r="AA234" s="58">
        <f>(VLOOKUP(AA222,'background calcs'!$B$20:$H$135,IF($L220&gt;=75,7,IF($L220&gt;=30,6,IF($L220&gt;=15,5,IF($L220&gt;=10,4,IF($L220&gt;=1.5,3,2)))))))*$L219</f>
        <v>0</v>
      </c>
      <c r="AB234" s="58">
        <f>(VLOOKUP(AB222,'background calcs'!$B$20:$H$135,IF($L220&gt;=75,7,IF($L220&gt;=30,6,IF($L220&gt;=15,5,IF($L220&gt;=10,4,IF($L220&gt;=1.5,3,2)))))))*$L219</f>
        <v>0</v>
      </c>
      <c r="AC234" s="58">
        <f>(VLOOKUP(AC222,'background calcs'!$B$20:$H$135,IF($L220&gt;=75,7,IF($L220&gt;=30,6,IF($L220&gt;=15,5,IF($L220&gt;=10,4,IF($L220&gt;=1.5,3,2)))))))*$L219</f>
        <v>0</v>
      </c>
      <c r="AD234" s="58">
        <f>(VLOOKUP(AD222,'background calcs'!$B$20:$H$135,IF($L220&gt;=75,7,IF($L220&gt;=30,6,IF($L220&gt;=15,5,IF($L220&gt;=10,4,IF($L220&gt;=1.5,3,2)))))))*$L219</f>
        <v>0</v>
      </c>
      <c r="AE234" s="58">
        <f>(VLOOKUP(AE222,'background calcs'!$B$20:$H$135,IF($L220&gt;=75,7,IF($L220&gt;=30,6,IF($L220&gt;=15,5,IF($L220&gt;=10,4,IF($L220&gt;=1.5,3,2)))))))*$L219</f>
        <v>0</v>
      </c>
      <c r="AF234" s="74">
        <f>(VLOOKUP(AF222,'background calcs'!$B$20:$H$135,IF($L220&gt;=75,7,IF($L220&gt;=30,6,IF($L220&gt;=15,5,IF($L220&gt;=10,4,IF($L220&gt;=1.5,3,2)))))))*$L219</f>
        <v>0</v>
      </c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9:44" ht="15.75">
      <c r="I235"/>
      <c r="J235" s="70" t="s">
        <v>137</v>
      </c>
      <c r="K235" s="145" t="s">
        <v>126</v>
      </c>
      <c r="L235" s="13">
        <v>0.3</v>
      </c>
      <c r="M235" s="13">
        <v>0.333</v>
      </c>
      <c r="N235" s="13">
        <v>0.383</v>
      </c>
      <c r="O235" s="13">
        <v>0.45225</v>
      </c>
      <c r="P235" s="13">
        <v>0.5215</v>
      </c>
      <c r="Q235" s="13">
        <v>0.5822499999999999</v>
      </c>
      <c r="R235" s="13">
        <v>0.643</v>
      </c>
      <c r="S235" s="13">
        <v>0.6945</v>
      </c>
      <c r="T235" s="13">
        <v>0.746</v>
      </c>
      <c r="U235" s="13">
        <v>0.78</v>
      </c>
      <c r="V235" s="13">
        <v>0.8</v>
      </c>
      <c r="W235" s="13">
        <v>0.82</v>
      </c>
      <c r="X235" s="13">
        <v>0.84</v>
      </c>
      <c r="Y235" s="13">
        <v>0.86</v>
      </c>
      <c r="Z235" s="13">
        <v>0.88</v>
      </c>
      <c r="AA235" s="13">
        <v>0.9</v>
      </c>
      <c r="AB235" s="13">
        <v>0.92</v>
      </c>
      <c r="AC235" s="13">
        <v>0.94</v>
      </c>
      <c r="AD235" s="13">
        <v>0.96</v>
      </c>
      <c r="AE235" s="13">
        <v>0.98</v>
      </c>
      <c r="AF235" s="75">
        <v>1</v>
      </c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9:44" ht="15.75">
      <c r="I236"/>
      <c r="J236" s="70" t="s">
        <v>133</v>
      </c>
      <c r="K236" s="54" t="s">
        <v>55</v>
      </c>
      <c r="L236" s="14">
        <f>(1-$W218)*L222+$W218</f>
        <v>0.7000029999999999</v>
      </c>
      <c r="M236" s="14">
        <f>(1-$W218)*M222+$W218</f>
        <v>0.715</v>
      </c>
      <c r="N236" s="14">
        <f>(1-$W218)*N222+$W218</f>
        <v>0.73</v>
      </c>
      <c r="O236" s="14">
        <f>(1-$W218)*O222+$W218</f>
        <v>0.745</v>
      </c>
      <c r="P236" s="14">
        <f>(1-$W218)*P222+$W218</f>
        <v>0.76</v>
      </c>
      <c r="Q236" s="14">
        <f>(1-$W218)*Q222+$W218</f>
        <v>0.7749999999999999</v>
      </c>
      <c r="R236" s="14">
        <f>(1-$W218)*R222+$W218</f>
        <v>0.7899999999999999</v>
      </c>
      <c r="S236" s="14">
        <f>(1-$W218)*S222+$W218</f>
        <v>0.8049999999999999</v>
      </c>
      <c r="T236" s="14">
        <f>(1-$W218)*T222+$W218</f>
        <v>0.82</v>
      </c>
      <c r="U236" s="14">
        <f>(1-$W218)*U222+$W218</f>
        <v>0.835</v>
      </c>
      <c r="V236" s="14">
        <f>(1-$W218)*V222+$W218</f>
        <v>0.85</v>
      </c>
      <c r="W236" s="14">
        <f>(1-$W218)*W222+$W218</f>
        <v>0.865</v>
      </c>
      <c r="X236" s="14">
        <f>(1-$W218)*X222+$W218</f>
        <v>0.88</v>
      </c>
      <c r="Y236" s="14">
        <f>(1-$W218)*Y222+$W218</f>
        <v>0.895</v>
      </c>
      <c r="Z236" s="14">
        <f>(1-$W218)*Z222+$W218</f>
        <v>0.9099999999999999</v>
      </c>
      <c r="AA236" s="14">
        <f>(1-$W218)*AA222+$W218</f>
        <v>0.925</v>
      </c>
      <c r="AB236" s="14">
        <f>(1-$W218)*AB222+$W218</f>
        <v>0.94</v>
      </c>
      <c r="AC236" s="14">
        <f>(1-$W218)*AC222+$W218</f>
        <v>0.955</v>
      </c>
      <c r="AD236" s="14">
        <f>(1-$W218)*AD222+$W218</f>
        <v>0.97</v>
      </c>
      <c r="AE236" s="14">
        <f>(1-$W218)*AE222+$W218</f>
        <v>0.985</v>
      </c>
      <c r="AF236" s="71">
        <f>(1-$W218)*AF222+$W218</f>
        <v>1</v>
      </c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9:44" ht="15.75">
      <c r="I237"/>
      <c r="J237" s="70" t="s">
        <v>140</v>
      </c>
      <c r="K237" s="53" t="s">
        <v>148</v>
      </c>
      <c r="L237" s="14">
        <f>L218</f>
        <v>0</v>
      </c>
      <c r="M237" s="14" t="e">
        <f>M238-(($W238-$W237)*M222*2)</f>
        <v>#DIV/0!</v>
      </c>
      <c r="N237" s="14" t="e">
        <f>N238-(($W238-$W237)*N222*2)</f>
        <v>#DIV/0!</v>
      </c>
      <c r="O237" s="14" t="e">
        <f>O238-(($W238-$W237)*O222*2)</f>
        <v>#DIV/0!</v>
      </c>
      <c r="P237" s="14" t="e">
        <f>P238-(($W238-$W237)*P222*2)</f>
        <v>#DIV/0!</v>
      </c>
      <c r="Q237" s="14" t="e">
        <f>Q238-(($W238-$W237)*Q222*2)</f>
        <v>#DIV/0!</v>
      </c>
      <c r="R237" s="14" t="e">
        <f>R238-(($W238-$W237)*R222*2)</f>
        <v>#DIV/0!</v>
      </c>
      <c r="S237" s="14" t="e">
        <f>S238-(($W238-$W237)*S222*2)</f>
        <v>#DIV/0!</v>
      </c>
      <c r="T237" s="14" t="e">
        <f>T238-(($W238-$W237)*T222*2)</f>
        <v>#DIV/0!</v>
      </c>
      <c r="U237" s="14" t="e">
        <f>U238-(($W238-$W237)*U222*2)</f>
        <v>#DIV/0!</v>
      </c>
      <c r="V237" s="14" t="e">
        <f>V238-(($W238-$W237)*V222*2)</f>
        <v>#DIV/0!</v>
      </c>
      <c r="W237" s="14">
        <f>W236</f>
        <v>0.865</v>
      </c>
      <c r="X237" s="14">
        <f>X236</f>
        <v>0.88</v>
      </c>
      <c r="Y237" s="14">
        <f>Y236</f>
        <v>0.895</v>
      </c>
      <c r="Z237" s="14">
        <f>Z236</f>
        <v>0.9099999999999999</v>
      </c>
      <c r="AA237" s="14">
        <f>AA236</f>
        <v>0.925</v>
      </c>
      <c r="AB237" s="14">
        <f>AB236</f>
        <v>0.94</v>
      </c>
      <c r="AC237" s="14">
        <f>AC236</f>
        <v>0.955</v>
      </c>
      <c r="AD237" s="14">
        <f>AD236</f>
        <v>0.97</v>
      </c>
      <c r="AE237" s="14">
        <f>AE236</f>
        <v>0.985</v>
      </c>
      <c r="AF237" s="71">
        <f>AF236</f>
        <v>1</v>
      </c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9:44" ht="15.75">
      <c r="I238"/>
      <c r="J238" s="70" t="s">
        <v>131</v>
      </c>
      <c r="K238" s="53" t="s">
        <v>139</v>
      </c>
      <c r="L238" s="14" t="e">
        <f>(L225*L228+L229*$L218+L230*L231+L232*$W215)/L233</f>
        <v>#DIV/0!</v>
      </c>
      <c r="M238" s="14" t="e">
        <f>(M225*M228+M229*$L218+M230*M231+M232*$W215)/M233</f>
        <v>#DIV/0!</v>
      </c>
      <c r="N238" s="14" t="e">
        <f>(N225*N228+N229*$L218+N230*N231+N232*$W215)/N233</f>
        <v>#DIV/0!</v>
      </c>
      <c r="O238" s="14" t="e">
        <f>(O225*O228+O229*$L218+O230*O231+O232*$W215)/O233</f>
        <v>#DIV/0!</v>
      </c>
      <c r="P238" s="14" t="e">
        <f>(P225*P228+P229*$L218+P230*P231+P232*$W215)/P233</f>
        <v>#DIV/0!</v>
      </c>
      <c r="Q238" s="14" t="e">
        <f>(Q225*Q228+Q229*$L218+Q230*Q231+Q232*$W215)/Q233</f>
        <v>#DIV/0!</v>
      </c>
      <c r="R238" s="14" t="e">
        <f>(R225*R228+R229*$L218+R230*R231+R232*$W215)/R233</f>
        <v>#DIV/0!</v>
      </c>
      <c r="S238" s="14" t="e">
        <f>(S225*S228+S229*$L218+S230*S231+S232*$W215)/S233</f>
        <v>#DIV/0!</v>
      </c>
      <c r="T238" s="14" t="e">
        <f>(T225*T228+T229*$L218+T230*T231+T232*$W215)/T233</f>
        <v>#DIV/0!</v>
      </c>
      <c r="U238" s="14" t="e">
        <f>(U225*U228+U229*$L218+U230*U231+U232*$W215)/U233</f>
        <v>#DIV/0!</v>
      </c>
      <c r="V238" s="14" t="e">
        <f>(V225*V228+V229*$L218+V230*V231+V232*$W215)/V233</f>
        <v>#DIV/0!</v>
      </c>
      <c r="W238" s="14" t="e">
        <f>(W225*W228+W229*$L218+W230*W231+W232*$W215)/W233</f>
        <v>#DIV/0!</v>
      </c>
      <c r="X238" s="14" t="e">
        <f>(X225*X228+X229*$L218+X230*X231+X232*$W215)/X233</f>
        <v>#DIV/0!</v>
      </c>
      <c r="Y238" s="14" t="e">
        <f>(Y225*Y228+Y229*$L218+Y230*Y231+Y232*$W215)/Y233</f>
        <v>#DIV/0!</v>
      </c>
      <c r="Z238" s="14" t="e">
        <f>(Z225*Z228+Z229*$L218+Z230*Z231+Z232*$W215)/Z233</f>
        <v>#DIV/0!</v>
      </c>
      <c r="AA238" s="14" t="e">
        <f>(AA225*AA228+AA229*$L218+AA230*AA231+AA232*$W215)/AA233</f>
        <v>#DIV/0!</v>
      </c>
      <c r="AB238" s="14" t="e">
        <f>(AB225*AB228+AB229*$L218+AB230*AB231+AB232*$W215)/AB233</f>
        <v>#DIV/0!</v>
      </c>
      <c r="AC238" s="14" t="e">
        <f>(AC225*AC228+AC229*$L218+AC230*AC231+AC232*$W215)/AC233</f>
        <v>#DIV/0!</v>
      </c>
      <c r="AD238" s="14" t="e">
        <f>(AD225*AD228+AD229*$L218+AD230*AD231+AD232*$W215)/AD233</f>
        <v>#DIV/0!</v>
      </c>
      <c r="AE238" s="14" t="e">
        <f>(AE225*AE228+AE229*$L218+AE230*AE231+AE232*$W215)/AE233</f>
        <v>#DIV/0!</v>
      </c>
      <c r="AF238" s="71">
        <v>1</v>
      </c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9:44" ht="15.75">
      <c r="I239"/>
      <c r="J239" s="70" t="s">
        <v>135</v>
      </c>
      <c r="K239" s="53" t="s">
        <v>99</v>
      </c>
      <c r="L239" s="13">
        <f>L218</f>
        <v>0</v>
      </c>
      <c r="M239" s="13" t="e">
        <f>MIN(M238,+N239-(N238-M238)*(1-(1/7)/5%*M222))</f>
        <v>#DIV/0!</v>
      </c>
      <c r="N239" s="13" t="e">
        <f>MIN(N238,+O239-(O238-N238)*(1-(1/7)/5%*N222))</f>
        <v>#DIV/0!</v>
      </c>
      <c r="O239" s="13" t="e">
        <f>MIN(O238,+P239-(P238-O238)*(1-(1/7)/5%*O222))</f>
        <v>#DIV/0!</v>
      </c>
      <c r="P239" s="13" t="e">
        <f>MIN(P238,+Q239-(Q238-P238)*(1-(1/7)/5%*P222))</f>
        <v>#DIV/0!</v>
      </c>
      <c r="Q239" s="13" t="e">
        <f>MIN(Q238,+R239-(R238-Q238)*(1-(1/7)/5%*Q222))</f>
        <v>#DIV/0!</v>
      </c>
      <c r="R239" s="13" t="e">
        <f>MIN(R238,+S239-(S238-R238)*(1-(1/7)/5%*R222))</f>
        <v>#DIV/0!</v>
      </c>
      <c r="S239" s="13" t="e">
        <f>MIN(S238,+T239-(T238-S238)*(1-(1/7)/5%*S222))</f>
        <v>#DIV/0!</v>
      </c>
      <c r="T239" s="148">
        <f>U239-(U236-T236)</f>
        <v>0.595</v>
      </c>
      <c r="U239" s="13">
        <f>V239-(V236-U236)</f>
        <v>0.61</v>
      </c>
      <c r="V239" s="13">
        <f>W239-(W236-V236)</f>
        <v>0.625</v>
      </c>
      <c r="W239" s="13">
        <v>0.64</v>
      </c>
      <c r="X239" s="13">
        <f>Y239-($AF239-$W239)/9</f>
        <v>0.6799999999999997</v>
      </c>
      <c r="Y239" s="13">
        <f>Z239-($AF239-$W239)/9</f>
        <v>0.7199999999999998</v>
      </c>
      <c r="Z239" s="13">
        <f>AA239-($AF239-$W239)/9</f>
        <v>0.7599999999999998</v>
      </c>
      <c r="AA239" s="13">
        <f>AB239-($AF239-$W239)/9</f>
        <v>0.7999999999999998</v>
      </c>
      <c r="AB239" s="13">
        <f>AC239-($AF239-$W239)/9</f>
        <v>0.8399999999999999</v>
      </c>
      <c r="AC239" s="13">
        <f>AD239-($AF239-$W239)/9</f>
        <v>0.8799999999999999</v>
      </c>
      <c r="AD239" s="13">
        <f>AE239-($AF239-$W239)/9</f>
        <v>0.9199999999999999</v>
      </c>
      <c r="AE239" s="13">
        <f>AF239-($AF239-$W239)/9</f>
        <v>0.96</v>
      </c>
      <c r="AF239" s="75">
        <v>1</v>
      </c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9:44" ht="15.75">
      <c r="I240"/>
      <c r="J240" s="70" t="s">
        <v>141</v>
      </c>
      <c r="K240" s="53" t="s">
        <v>149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75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9:44" ht="15.75">
      <c r="I241"/>
      <c r="J241" s="70" t="s">
        <v>145</v>
      </c>
      <c r="K241" s="53" t="s">
        <v>150</v>
      </c>
      <c r="L241" s="87">
        <f>L218</f>
        <v>0</v>
      </c>
      <c r="M241" s="13">
        <f>L241+($AF241-$L241)/20</f>
        <v>0.05</v>
      </c>
      <c r="N241" s="13">
        <f>M241+($AF241-$L241)/20</f>
        <v>0.1</v>
      </c>
      <c r="O241" s="13">
        <f>N241+($AF241-$L241)/20</f>
        <v>0.15000000000000002</v>
      </c>
      <c r="P241" s="13">
        <f>O241+($AF241-$L241)/20</f>
        <v>0.2</v>
      </c>
      <c r="Q241" s="13">
        <f>P241+($AF241-$L241)/20</f>
        <v>0.25</v>
      </c>
      <c r="R241" s="13">
        <f>Q241+($AF241-$L241)/20</f>
        <v>0.3</v>
      </c>
      <c r="S241" s="13">
        <f>R241+($AF241-$L241)/20</f>
        <v>0.35</v>
      </c>
      <c r="T241" s="13">
        <f>S241+($AF241-$L241)/20</f>
        <v>0.39999999999999997</v>
      </c>
      <c r="U241" s="13">
        <f>T241+($AF241-$L241)/20</f>
        <v>0.44999999999999996</v>
      </c>
      <c r="V241" s="13">
        <f>U241+($AF241-$L241)/20</f>
        <v>0.49999999999999994</v>
      </c>
      <c r="W241" s="13">
        <f>V241+($AF241-$L241)/20</f>
        <v>0.5499999999999999</v>
      </c>
      <c r="X241" s="13">
        <f>W241+($AF241-$L241)/20</f>
        <v>0.6</v>
      </c>
      <c r="Y241" s="13">
        <f>X241+($AF241-$L241)/20</f>
        <v>0.65</v>
      </c>
      <c r="Z241" s="13">
        <f>Y241+($AF241-$L241)/20</f>
        <v>0.7000000000000001</v>
      </c>
      <c r="AA241" s="13">
        <f>Z241+($AF241-$L241)/20</f>
        <v>0.7500000000000001</v>
      </c>
      <c r="AB241" s="13">
        <f>AA241+($AF241-$L241)/20</f>
        <v>0.8000000000000002</v>
      </c>
      <c r="AC241" s="13">
        <f>AB241+($AF241-$L241)/20</f>
        <v>0.8500000000000002</v>
      </c>
      <c r="AD241" s="13">
        <f>AC241+($AF241-$L241)/20</f>
        <v>0.9000000000000002</v>
      </c>
      <c r="AE241" s="13">
        <f>AD241+($AF241-$L241)/20</f>
        <v>0.9500000000000003</v>
      </c>
      <c r="AF241" s="75">
        <v>1</v>
      </c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9:44" ht="15.75">
      <c r="I242"/>
      <c r="J242" s="70" t="s">
        <v>146</v>
      </c>
      <c r="K242" s="53" t="s">
        <v>0</v>
      </c>
      <c r="L242" s="13">
        <v>0</v>
      </c>
      <c r="M242" s="14">
        <v>0.05</v>
      </c>
      <c r="N242" s="14">
        <v>0.1</v>
      </c>
      <c r="O242" s="14">
        <v>0.15</v>
      </c>
      <c r="P242" s="14">
        <v>0.2</v>
      </c>
      <c r="Q242" s="14">
        <v>0.25</v>
      </c>
      <c r="R242" s="14">
        <v>0.3</v>
      </c>
      <c r="S242" s="14">
        <v>0.35</v>
      </c>
      <c r="T242" s="14">
        <v>0.4</v>
      </c>
      <c r="U242" s="14">
        <v>0.45</v>
      </c>
      <c r="V242" s="14">
        <v>0.5</v>
      </c>
      <c r="W242" s="14">
        <v>0.55</v>
      </c>
      <c r="X242" s="14">
        <v>0.6</v>
      </c>
      <c r="Y242" s="14">
        <v>0.65</v>
      </c>
      <c r="Z242" s="14">
        <v>0.7</v>
      </c>
      <c r="AA242" s="14">
        <v>0.75</v>
      </c>
      <c r="AB242" s="14">
        <v>0.8</v>
      </c>
      <c r="AC242" s="14">
        <v>0.85</v>
      </c>
      <c r="AD242" s="14">
        <v>0.9</v>
      </c>
      <c r="AE242" s="14">
        <v>0.95</v>
      </c>
      <c r="AF242" s="71">
        <v>1</v>
      </c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9:44" ht="22.5" customHeight="1">
      <c r="I243"/>
      <c r="J243" s="70" t="s">
        <v>138</v>
      </c>
      <c r="K243" s="53" t="s">
        <v>4</v>
      </c>
      <c r="L243" s="13">
        <f>(VLOOKUP(L235,'background calcs'!$B$20:$H$135,IF($L220&gt;=75,7,IF($L220&gt;=30,6,IF($L220&gt;=15,5,IF($L220&gt;=10,4,IF($L220&gt;=1.5,3,2)))))))*$L219</f>
        <v>0</v>
      </c>
      <c r="M243" s="13">
        <f>(VLOOKUP(M235,'background calcs'!$B$20:$H$135,IF($L220&gt;=75,7,IF($L220&gt;=30,6,IF($L220&gt;=15,5,IF($L220&gt;=10,4,IF($L220&gt;=1.5,3,2)))))))*$L219</f>
        <v>0</v>
      </c>
      <c r="N243" s="13">
        <f>(VLOOKUP(N235,'background calcs'!$B$20:$H$135,IF($L220&gt;=75,7,IF($L220&gt;=30,6,IF($L220&gt;=15,5,IF($L220&gt;=10,4,IF($L220&gt;=1.5,3,2)))))))*$L219</f>
        <v>0</v>
      </c>
      <c r="O243" s="13">
        <f>(VLOOKUP(O235,'background calcs'!$B$20:$H$135,IF($L220&gt;=75,7,IF($L220&gt;=30,6,IF($L220&gt;=15,5,IF($L220&gt;=10,4,IF($L220&gt;=1.5,3,2)))))))*$L219</f>
        <v>0</v>
      </c>
      <c r="P243" s="13">
        <f>(VLOOKUP(P235,'background calcs'!$B$20:$H$135,IF($L220&gt;=75,7,IF($L220&gt;=30,6,IF($L220&gt;=15,5,IF($L220&gt;=10,4,IF($L220&gt;=1.5,3,2)))))))*$L219</f>
        <v>0</v>
      </c>
      <c r="Q243" s="13">
        <f>(VLOOKUP(Q235,'background calcs'!$B$20:$H$135,IF($L220&gt;=75,7,IF($L220&gt;=30,6,IF($L220&gt;=15,5,IF($L220&gt;=10,4,IF($L220&gt;=1.5,3,2)))))))*$L219</f>
        <v>0</v>
      </c>
      <c r="R243" s="13">
        <f>(VLOOKUP(R235,'background calcs'!$B$20:$H$135,IF($L220&gt;=75,7,IF($L220&gt;=30,6,IF($L220&gt;=15,5,IF($L220&gt;=10,4,IF($L220&gt;=1.5,3,2)))))))*$L219</f>
        <v>0</v>
      </c>
      <c r="S243" s="13">
        <f>(VLOOKUP(S235,'background calcs'!$B$20:$H$135,IF($L220&gt;=75,7,IF($L220&gt;=30,6,IF($L220&gt;=15,5,IF($L220&gt;=10,4,IF($L220&gt;=1.5,3,2)))))))*$L219</f>
        <v>0</v>
      </c>
      <c r="T243" s="13">
        <f>(VLOOKUP(T235,'background calcs'!$B$20:$H$135,IF($L220&gt;=75,7,IF($L220&gt;=30,6,IF($L220&gt;=15,5,IF($L220&gt;=10,4,IF($L220&gt;=1.5,3,2)))))))*$L219</f>
        <v>0</v>
      </c>
      <c r="U243" s="13">
        <f>(VLOOKUP(U235,'background calcs'!$B$20:$H$135,IF($L220&gt;=75,7,IF($L220&gt;=30,6,IF($L220&gt;=15,5,IF($L220&gt;=10,4,IF($L220&gt;=1.5,3,2)))))))*$L219</f>
        <v>0</v>
      </c>
      <c r="V243" s="13">
        <f>(VLOOKUP(V235,'background calcs'!$B$20:$H$135,IF($L220&gt;=75,7,IF($L220&gt;=30,6,IF($L220&gt;=15,5,IF($L220&gt;=10,4,IF($L220&gt;=1.5,3,2)))))))*$L219</f>
        <v>0</v>
      </c>
      <c r="W243" s="13">
        <f>(VLOOKUP(W235,'background calcs'!$B$20:$H$135,IF($L220&gt;=75,7,IF($L220&gt;=30,6,IF($L220&gt;=15,5,IF($L220&gt;=10,4,IF($L220&gt;=1.5,3,2)))))))*$L219</f>
        <v>0</v>
      </c>
      <c r="X243" s="13">
        <f>(VLOOKUP(X235,'background calcs'!$B$20:$H$135,IF($L220&gt;=75,7,IF($L220&gt;=30,6,IF($L220&gt;=15,5,IF($L220&gt;=10,4,IF($L220&gt;=1.5,3,2)))))))*$L219</f>
        <v>0</v>
      </c>
      <c r="Y243" s="13">
        <f>(VLOOKUP(Y235,'background calcs'!$B$20:$H$135,IF($L220&gt;=75,7,IF($L220&gt;=30,6,IF($L220&gt;=15,5,IF($L220&gt;=10,4,IF($L220&gt;=1.5,3,2)))))))*$L219</f>
        <v>0</v>
      </c>
      <c r="Z243" s="13">
        <f>(VLOOKUP(Z235,'background calcs'!$B$20:$H$135,IF($L220&gt;=75,7,IF($L220&gt;=30,6,IF($L220&gt;=15,5,IF($L220&gt;=10,4,IF($L220&gt;=1.5,3,2)))))))*$L219</f>
        <v>0</v>
      </c>
      <c r="AA243" s="13">
        <f>(VLOOKUP(AA235,'background calcs'!$B$20:$H$135,IF($L220&gt;=75,7,IF($L220&gt;=30,6,IF($L220&gt;=15,5,IF($L220&gt;=10,4,IF($L220&gt;=1.5,3,2)))))))*$L219</f>
        <v>0</v>
      </c>
      <c r="AB243" s="13">
        <f>(VLOOKUP(AB235,'background calcs'!$B$20:$H$135,IF($L220&gt;=75,7,IF($L220&gt;=30,6,IF($L220&gt;=15,5,IF($L220&gt;=10,4,IF($L220&gt;=1.5,3,2)))))))*$L219</f>
        <v>0</v>
      </c>
      <c r="AC243" s="13">
        <f>(VLOOKUP(AC235,'background calcs'!$B$20:$H$135,IF($L220&gt;=75,7,IF($L220&gt;=30,6,IF($L220&gt;=15,5,IF($L220&gt;=10,4,IF($L220&gt;=1.5,3,2)))))))*$L219</f>
        <v>0</v>
      </c>
      <c r="AD243" s="13">
        <f>(VLOOKUP(AD235,'background calcs'!$B$20:$H$135,IF($L220&gt;=75,7,IF($L220&gt;=30,6,IF($L220&gt;=15,5,IF($L220&gt;=10,4,IF($L220&gt;=1.5,3,2)))))))*$L219</f>
        <v>0</v>
      </c>
      <c r="AE243" s="13">
        <f>(VLOOKUP(AE235,'background calcs'!$B$20:$H$135,IF($L220&gt;=75,7,IF($L220&gt;=30,6,IF($L220&gt;=15,5,IF($L220&gt;=10,4,IF($L220&gt;=1.5,3,2)))))))*$L219</f>
        <v>0</v>
      </c>
      <c r="AF243" s="75">
        <f>(VLOOKUP(AF235,'background calcs'!$B$20:$H$135,IF($L220&gt;=75,7,IF($L220&gt;=30,6,IF($L220&gt;=15,5,IF($L220&gt;=10,4,IF($L220&gt;=1.5,3,2)))))))*$L219</f>
        <v>0</v>
      </c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9:44" ht="21" customHeight="1">
      <c r="I244"/>
      <c r="J244" s="70" t="s">
        <v>134</v>
      </c>
      <c r="K244" s="53" t="s">
        <v>5</v>
      </c>
      <c r="L244" s="13">
        <f>(VLOOKUP(L236,'background calcs'!$B$20:$H$135,IF($L220&gt;=75,7,IF($L220&gt;=30,6,IF($L220&gt;=15,5,IF($L220&gt;=10,4,IF($L220&gt;=1.5,3,2)))))))*$L219</f>
        <v>0</v>
      </c>
      <c r="M244" s="13">
        <f>(VLOOKUP(M236,'background calcs'!$B$20:$H$135,IF($L220&gt;=75,7,IF($L220&gt;=30,6,IF($L220&gt;=15,5,IF($L220&gt;=10,4,IF($L220&gt;=1.5,3,2)))))))*$L219</f>
        <v>0</v>
      </c>
      <c r="N244" s="13">
        <f>(VLOOKUP(N236,'background calcs'!$B$20:$H$135,IF($L220&gt;=75,7,IF($L220&gt;=30,6,IF($L220&gt;=15,5,IF($L220&gt;=10,4,IF($L220&gt;=1.5,3,2)))))))*$L219</f>
        <v>0</v>
      </c>
      <c r="O244" s="13">
        <f>(VLOOKUP(O236,'background calcs'!$B$20:$H$135,IF($L220&gt;=75,7,IF($L220&gt;=30,6,IF($L220&gt;=15,5,IF($L220&gt;=10,4,IF($L220&gt;=1.5,3,2)))))))*$L219</f>
        <v>0</v>
      </c>
      <c r="P244" s="13">
        <f>(VLOOKUP(P236,'background calcs'!$B$20:$H$135,IF($L220&gt;=75,7,IF($L220&gt;=30,6,IF($L220&gt;=15,5,IF($L220&gt;=10,4,IF($L220&gt;=1.5,3,2)))))))*$L219</f>
        <v>0</v>
      </c>
      <c r="Q244" s="13">
        <f>(VLOOKUP(Q236,'background calcs'!$B$20:$H$135,IF($L220&gt;=75,7,IF($L220&gt;=30,6,IF($L220&gt;=15,5,IF($L220&gt;=10,4,IF($L220&gt;=1.5,3,2)))))))*$L219</f>
        <v>0</v>
      </c>
      <c r="R244" s="13">
        <f>(VLOOKUP(R236,'background calcs'!$B$20:$H$135,IF($L220&gt;=75,7,IF($L220&gt;=30,6,IF($L220&gt;=15,5,IF($L220&gt;=10,4,IF($L220&gt;=1.5,3,2)))))))*$L219</f>
        <v>0</v>
      </c>
      <c r="S244" s="13">
        <f>(VLOOKUP(S236,'background calcs'!$B$20:$H$135,IF($L220&gt;=75,7,IF($L220&gt;=30,6,IF($L220&gt;=15,5,IF($L220&gt;=10,4,IF($L220&gt;=1.5,3,2)))))))*$L219</f>
        <v>0</v>
      </c>
      <c r="T244" s="13">
        <f>(VLOOKUP(T236,'background calcs'!$B$20:$H$135,IF($L220&gt;=75,7,IF($L220&gt;=30,6,IF($L220&gt;=15,5,IF($L220&gt;=10,4,IF($L220&gt;=1.5,3,2)))))))*$L219</f>
        <v>0</v>
      </c>
      <c r="U244" s="13">
        <f>(VLOOKUP(U236,'background calcs'!$B$20:$H$135,IF($L220&gt;=75,7,IF($L220&gt;=30,6,IF($L220&gt;=15,5,IF($L220&gt;=10,4,IF($L220&gt;=1.5,3,2)))))))*$L219</f>
        <v>0</v>
      </c>
      <c r="V244" s="13">
        <f>(VLOOKUP(V236,'background calcs'!$B$20:$H$135,IF($L220&gt;=75,7,IF($L220&gt;=30,6,IF($L220&gt;=15,5,IF($L220&gt;=10,4,IF($L220&gt;=1.5,3,2)))))))*$L219</f>
        <v>0</v>
      </c>
      <c r="W244" s="13">
        <f>(VLOOKUP(W236,'background calcs'!$B$20:$H$135,IF($L220&gt;=75,7,IF($L220&gt;=30,6,IF($L220&gt;=15,5,IF($L220&gt;=10,4,IF($L220&gt;=1.5,3,2)))))))*$L219</f>
        <v>0</v>
      </c>
      <c r="X244" s="13">
        <f>(VLOOKUP(X236,'background calcs'!$B$20:$H$135,IF($L220&gt;=75,7,IF($L220&gt;=30,6,IF($L220&gt;=15,5,IF($L220&gt;=10,4,IF($L220&gt;=1.5,3,2)))))))*$L219</f>
        <v>0</v>
      </c>
      <c r="Y244" s="13">
        <f>(VLOOKUP(Y236,'background calcs'!$B$20:$H$135,IF($L220&gt;=75,7,IF($L220&gt;=30,6,IF($L220&gt;=15,5,IF($L220&gt;=10,4,IF($L220&gt;=1.5,3,2)))))))*$L219</f>
        <v>0</v>
      </c>
      <c r="Z244" s="13">
        <f>(VLOOKUP(Z236,'background calcs'!$B$20:$H$135,IF($L220&gt;=75,7,IF($L220&gt;=30,6,IF($L220&gt;=15,5,IF($L220&gt;=10,4,IF($L220&gt;=1.5,3,2)))))))*$L219</f>
        <v>0</v>
      </c>
      <c r="AA244" s="13">
        <f>(VLOOKUP(AA236,'background calcs'!$B$20:$H$135,IF($L220&gt;=75,7,IF($L220&gt;=30,6,IF($L220&gt;=15,5,IF($L220&gt;=10,4,IF($L220&gt;=1.5,3,2)))))))*$L219</f>
        <v>0</v>
      </c>
      <c r="AB244" s="13">
        <f>(VLOOKUP(AB236,'background calcs'!$B$20:$H$135,IF($L220&gt;=75,7,IF($L220&gt;=30,6,IF($L220&gt;=15,5,IF($L220&gt;=10,4,IF($L220&gt;=1.5,3,2)))))))*$L219</f>
        <v>0</v>
      </c>
      <c r="AC244" s="13">
        <f>(VLOOKUP(AC236,'background calcs'!$B$20:$H$135,IF($L220&gt;=75,7,IF($L220&gt;=30,6,IF($L220&gt;=15,5,IF($L220&gt;=10,4,IF($L220&gt;=1.5,3,2)))))))*$L219</f>
        <v>0</v>
      </c>
      <c r="AD244" s="13">
        <f>(VLOOKUP(AD236,'background calcs'!$B$20:$H$135,IF($L220&gt;=75,7,IF($L220&gt;=30,6,IF($L220&gt;=15,5,IF($L220&gt;=10,4,IF($L220&gt;=1.5,3,2)))))))*$L219</f>
        <v>0</v>
      </c>
      <c r="AE244" s="13">
        <f>(VLOOKUP(AE236,'background calcs'!$B$20:$H$135,IF($L220&gt;=75,7,IF($L220&gt;=30,6,IF($L220&gt;=15,5,IF($L220&gt;=10,4,IF($L220&gt;=1.5,3,2)))))))*$L219</f>
        <v>0</v>
      </c>
      <c r="AF244" s="75">
        <f>(VLOOKUP(AF236,'background calcs'!$B$20:$H$135,IF($L220&gt;=75,7,IF($L220&gt;=30,6,IF($L220&gt;=15,5,IF($L220&gt;=10,4,IF($L220&gt;=1.5,3,2)))))))*$L219</f>
        <v>0</v>
      </c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9:44" ht="15.75">
      <c r="I245"/>
      <c r="J245" s="70" t="s">
        <v>142</v>
      </c>
      <c r="K245" s="53" t="s">
        <v>6</v>
      </c>
      <c r="L245" s="13">
        <f>(VLOOKUP(L237,'background calcs'!$B$20:$H$135,IF($L220&gt;=75,7,IF($L220&gt;=30,6,IF($L220&gt;=15,5,IF($L220&gt;=10,4,IF($L220&gt;=1.5,3,2)))))))*$L219</f>
        <v>0</v>
      </c>
      <c r="M245" s="13" t="e">
        <f>(VLOOKUP(M237,'background calcs'!$B$20:$H$135,IF($L220&gt;=75,7,IF($L220&gt;=30,6,IF($L220&gt;=15,5,IF($L220&gt;=10,4,IF($L220&gt;=1.5,3,2)))))))*$L219</f>
        <v>#DIV/0!</v>
      </c>
      <c r="N245" s="13" t="e">
        <f>(VLOOKUP(N237,'background calcs'!$B$20:$H$135,IF($L220&gt;=75,7,IF($L220&gt;=30,6,IF($L220&gt;=15,5,IF($L220&gt;=10,4,IF($L220&gt;=1.5,3,2)))))))*$L219</f>
        <v>#DIV/0!</v>
      </c>
      <c r="O245" s="13" t="e">
        <f>(VLOOKUP(O237,'background calcs'!$B$20:$H$135,IF($L220&gt;=75,7,IF($L220&gt;=30,6,IF($L220&gt;=15,5,IF($L220&gt;=10,4,IF($L220&gt;=1.5,3,2)))))))*$L219</f>
        <v>#DIV/0!</v>
      </c>
      <c r="P245" s="13" t="e">
        <f>(VLOOKUP(P237,'background calcs'!$B$20:$H$135,IF($L220&gt;=75,7,IF($L220&gt;=30,6,IF($L220&gt;=15,5,IF($L220&gt;=10,4,IF($L220&gt;=1.5,3,2)))))))*$L219</f>
        <v>#DIV/0!</v>
      </c>
      <c r="Q245" s="13" t="e">
        <f>(VLOOKUP(Q237,'background calcs'!$B$20:$H$135,IF($L220&gt;=75,7,IF($L220&gt;=30,6,IF($L220&gt;=15,5,IF($L220&gt;=10,4,IF($L220&gt;=1.5,3,2)))))))*$L219</f>
        <v>#DIV/0!</v>
      </c>
      <c r="R245" s="13" t="e">
        <f>(VLOOKUP(R237,'background calcs'!$B$20:$H$135,IF($L220&gt;=75,7,IF($L220&gt;=30,6,IF($L220&gt;=15,5,IF($L220&gt;=10,4,IF($L220&gt;=1.5,3,2)))))))*$L219</f>
        <v>#DIV/0!</v>
      </c>
      <c r="S245" s="13" t="e">
        <f>(VLOOKUP(S237,'background calcs'!$B$20:$H$135,IF($L220&gt;=75,7,IF($L220&gt;=30,6,IF($L220&gt;=15,5,IF($L220&gt;=10,4,IF($L220&gt;=1.5,3,2)))))))*$L219</f>
        <v>#DIV/0!</v>
      </c>
      <c r="T245" s="13" t="e">
        <f>(VLOOKUP(T237,'background calcs'!$B$20:$H$135,IF($L220&gt;=75,7,IF($L220&gt;=30,6,IF($L220&gt;=15,5,IF($L220&gt;=10,4,IF($L220&gt;=1.5,3,2)))))))*$L219</f>
        <v>#DIV/0!</v>
      </c>
      <c r="U245" s="13" t="e">
        <f>(VLOOKUP(U237,'background calcs'!$B$20:$H$135,IF($L220&gt;=75,7,IF($L220&gt;=30,6,IF($L220&gt;=15,5,IF($L220&gt;=10,4,IF($L220&gt;=1.5,3,2)))))))*$L219</f>
        <v>#DIV/0!</v>
      </c>
      <c r="V245" s="13" t="e">
        <f>(VLOOKUP(V237,'background calcs'!$B$20:$H$135,IF($L220&gt;=75,7,IF($L220&gt;=30,6,IF($L220&gt;=15,5,IF($L220&gt;=10,4,IF($L220&gt;=1.5,3,2)))))))*$L219</f>
        <v>#DIV/0!</v>
      </c>
      <c r="W245" s="13">
        <f>(VLOOKUP(W237,'background calcs'!$B$20:$H$135,IF($L220&gt;=75,7,IF($L220&gt;=30,6,IF($L220&gt;=15,5,IF($L220&gt;=10,4,IF($L220&gt;=1.5,3,2)))))))*$L219</f>
        <v>0</v>
      </c>
      <c r="X245" s="13">
        <f>(VLOOKUP(X237,'background calcs'!$B$20:$H$135,IF($L220&gt;=75,7,IF($L220&gt;=30,6,IF($L220&gt;=15,5,IF($L220&gt;=10,4,IF($L220&gt;=1.5,3,2)))))))*$L219</f>
        <v>0</v>
      </c>
      <c r="Y245" s="13">
        <f>(VLOOKUP(Y237,'background calcs'!$B$20:$H$135,IF($L220&gt;=75,7,IF($L220&gt;=30,6,IF($L220&gt;=15,5,IF($L220&gt;=10,4,IF($L220&gt;=1.5,3,2)))))))*$L219</f>
        <v>0</v>
      </c>
      <c r="Z245" s="13">
        <f>(VLOOKUP(Z237,'background calcs'!$B$20:$H$135,IF($L220&gt;=75,7,IF($L220&gt;=30,6,IF($L220&gt;=15,5,IF($L220&gt;=10,4,IF($L220&gt;=1.5,3,2)))))))*$L219</f>
        <v>0</v>
      </c>
      <c r="AA245" s="13">
        <f>(VLOOKUP(AA237,'background calcs'!$B$20:$H$135,IF($L220&gt;=75,7,IF($L220&gt;=30,6,IF($L220&gt;=15,5,IF($L220&gt;=10,4,IF($L220&gt;=1.5,3,2)))))))*$L219</f>
        <v>0</v>
      </c>
      <c r="AB245" s="13">
        <f>(VLOOKUP(AB237,'background calcs'!$B$20:$H$135,IF($L220&gt;=75,7,IF($L220&gt;=30,6,IF($L220&gt;=15,5,IF($L220&gt;=10,4,IF($L220&gt;=1.5,3,2)))))))*$L219</f>
        <v>0</v>
      </c>
      <c r="AC245" s="13">
        <f>(VLOOKUP(AC237,'background calcs'!$B$20:$H$135,IF($L220&gt;=75,7,IF($L220&gt;=30,6,IF($L220&gt;=15,5,IF($L220&gt;=10,4,IF($L220&gt;=1.5,3,2)))))))*$L219</f>
        <v>0</v>
      </c>
      <c r="AD245" s="13">
        <f>(VLOOKUP(AD237,'background calcs'!$B$20:$H$135,IF($L220&gt;=75,7,IF($L220&gt;=30,6,IF($L220&gt;=15,5,IF($L220&gt;=10,4,IF($L220&gt;=1.5,3,2)))))))*$L219</f>
        <v>0</v>
      </c>
      <c r="AE245" s="13">
        <f>(VLOOKUP(AE237,'background calcs'!$B$20:$H$135,IF($L220&gt;=75,7,IF($L220&gt;=30,6,IF($L220&gt;=15,5,IF($L220&gt;=10,4,IF($L220&gt;=1.5,3,2)))))))*$L219</f>
        <v>0</v>
      </c>
      <c r="AF245" s="75">
        <f>(VLOOKUP(AF237,'background calcs'!$B$20:$H$135,IF($L220&gt;=75,7,IF($L220&gt;=30,6,IF($L220&gt;=15,5,IF($L220&gt;=10,4,IF($L220&gt;=1.5,3,2)))))))*$L219</f>
        <v>0</v>
      </c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9:44" ht="15.75">
      <c r="I246"/>
      <c r="J246" s="70" t="s">
        <v>132</v>
      </c>
      <c r="K246" s="53" t="s">
        <v>7</v>
      </c>
      <c r="L246" s="13" t="e">
        <f>(VLOOKUP(L238,'background calcs'!$B$20:$H$135,IF($L220&gt;=75,7,IF($L220&gt;=30,6,IF($L220&gt;=15,5,IF($L220&gt;=10,4,IF($L220&gt;=1.5,3,2)))))))*$L219</f>
        <v>#DIV/0!</v>
      </c>
      <c r="M246" s="13" t="e">
        <f>(VLOOKUP(M238,'background calcs'!$B$20:$H$135,IF($L220&gt;=75,7,IF($L220&gt;=30,6,IF($L220&gt;=15,5,IF($L220&gt;=10,4,IF($L220&gt;=1.5,3,2)))))))*$L219</f>
        <v>#DIV/0!</v>
      </c>
      <c r="N246" s="13" t="e">
        <f>(VLOOKUP(N238,'background calcs'!$B$20:$H$135,IF($L220&gt;=75,7,IF($L220&gt;=30,6,IF($L220&gt;=15,5,IF($L220&gt;=10,4,IF($L220&gt;=1.5,3,2)))))))*$L219</f>
        <v>#DIV/0!</v>
      </c>
      <c r="O246" s="13" t="e">
        <f>(VLOOKUP(O238,'background calcs'!$B$20:$H$135,IF($L220&gt;=75,7,IF($L220&gt;=30,6,IF($L220&gt;=15,5,IF($L220&gt;=10,4,IF($L220&gt;=1.5,3,2)))))))*$L219</f>
        <v>#DIV/0!</v>
      </c>
      <c r="P246" s="13" t="e">
        <f>(VLOOKUP(P238,'background calcs'!$B$20:$H$135,IF($L220&gt;=75,7,IF($L220&gt;=30,6,IF($L220&gt;=15,5,IF($L220&gt;=10,4,IF($L220&gt;=1.5,3,2)))))))*$L219</f>
        <v>#DIV/0!</v>
      </c>
      <c r="Q246" s="13" t="e">
        <f>(VLOOKUP(Q238,'background calcs'!$B$20:$H$135,IF($L220&gt;=75,7,IF($L220&gt;=30,6,IF($L220&gt;=15,5,IF($L220&gt;=10,4,IF($L220&gt;=1.5,3,2)))))))*$L219</f>
        <v>#DIV/0!</v>
      </c>
      <c r="R246" s="13" t="e">
        <f>(VLOOKUP(R238,'background calcs'!$B$20:$H$135,IF($L220&gt;=75,7,IF($L220&gt;=30,6,IF($L220&gt;=15,5,IF($L220&gt;=10,4,IF($L220&gt;=1.5,3,2)))))))*$L219</f>
        <v>#DIV/0!</v>
      </c>
      <c r="S246" s="13" t="e">
        <f>(VLOOKUP(S238,'background calcs'!$B$20:$H$135,IF($L220&gt;=75,7,IF($L220&gt;=30,6,IF($L220&gt;=15,5,IF($L220&gt;=10,4,IF($L220&gt;=1.5,3,2)))))))*$L219</f>
        <v>#DIV/0!</v>
      </c>
      <c r="T246" s="13" t="e">
        <f>(VLOOKUP(T238,'background calcs'!$B$20:$H$135,IF($L220&gt;=75,7,IF($L220&gt;=30,6,IF($L220&gt;=15,5,IF($L220&gt;=10,4,IF($L220&gt;=1.5,3,2)))))))*$L219</f>
        <v>#DIV/0!</v>
      </c>
      <c r="U246" s="13" t="e">
        <f>(VLOOKUP(U238,'background calcs'!$B$20:$H$135,IF($L220&gt;=75,7,IF($L220&gt;=30,6,IF($L220&gt;=15,5,IF($L220&gt;=10,4,IF($L220&gt;=1.5,3,2)))))))*$L219</f>
        <v>#DIV/0!</v>
      </c>
      <c r="V246" s="13" t="e">
        <f>(VLOOKUP(V238,'background calcs'!$B$20:$H$135,IF($L220&gt;=75,7,IF($L220&gt;=30,6,IF($L220&gt;=15,5,IF($L220&gt;=10,4,IF($L220&gt;=1.5,3,2)))))))*$L219</f>
        <v>#DIV/0!</v>
      </c>
      <c r="W246" s="13" t="e">
        <f>(VLOOKUP(W238,'background calcs'!$B$20:$H$135,IF($L220&gt;=75,7,IF($L220&gt;=30,6,IF($L220&gt;=15,5,IF($L220&gt;=10,4,IF($L220&gt;=1.5,3,2)))))))*$L219</f>
        <v>#DIV/0!</v>
      </c>
      <c r="X246" s="13" t="e">
        <f>(VLOOKUP(X238,'background calcs'!$B$20:$H$135,IF($L220&gt;=75,7,IF($L220&gt;=30,6,IF($L220&gt;=15,5,IF($L220&gt;=10,4,IF($L220&gt;=1.5,3,2)))))))*$L219</f>
        <v>#DIV/0!</v>
      </c>
      <c r="Y246" s="13" t="e">
        <f>(VLOOKUP(Y238,'background calcs'!$B$20:$H$135,IF($L220&gt;=75,7,IF($L220&gt;=30,6,IF($L220&gt;=15,5,IF($L220&gt;=10,4,IF($L220&gt;=1.5,3,2)))))))*$L219</f>
        <v>#DIV/0!</v>
      </c>
      <c r="Z246" s="13" t="e">
        <f>(VLOOKUP(Z238,'background calcs'!$B$20:$H$135,IF($L220&gt;=75,7,IF($L220&gt;=30,6,IF($L220&gt;=15,5,IF($L220&gt;=10,4,IF($L220&gt;=1.5,3,2)))))))*$L219</f>
        <v>#DIV/0!</v>
      </c>
      <c r="AA246" s="13" t="e">
        <f>(VLOOKUP(AA238,'background calcs'!$B$20:$H$135,IF($L220&gt;=75,7,IF($L220&gt;=30,6,IF($L220&gt;=15,5,IF($L220&gt;=10,4,IF($L220&gt;=1.5,3,2)))))))*$L219</f>
        <v>#DIV/0!</v>
      </c>
      <c r="AB246" s="13" t="e">
        <f>(VLOOKUP(AB238,'background calcs'!$B$20:$H$135,IF($L220&gt;=75,7,IF($L220&gt;=30,6,IF($L220&gt;=15,5,IF($L220&gt;=10,4,IF($L220&gt;=1.5,3,2)))))))*$L219</f>
        <v>#DIV/0!</v>
      </c>
      <c r="AC246" s="13" t="e">
        <f>(VLOOKUP(AC238,'background calcs'!$B$20:$H$135,IF($L220&gt;=75,7,IF($L220&gt;=30,6,IF($L220&gt;=15,5,IF($L220&gt;=10,4,IF($L220&gt;=1.5,3,2)))))))*$L219</f>
        <v>#DIV/0!</v>
      </c>
      <c r="AD246" s="13" t="e">
        <f>(VLOOKUP(AD238,'background calcs'!$B$20:$H$135,IF($L220&gt;=75,7,IF($L220&gt;=30,6,IF($L220&gt;=15,5,IF($L220&gt;=10,4,IF($L220&gt;=1.5,3,2)))))))*$L219</f>
        <v>#DIV/0!</v>
      </c>
      <c r="AE246" s="13" t="e">
        <f>(VLOOKUP(AE238,'background calcs'!$B$20:$H$135,IF($L220&gt;=75,7,IF($L220&gt;=30,6,IF($L220&gt;=15,5,IF($L220&gt;=10,4,IF($L220&gt;=1.5,3,2)))))))*$L219</f>
        <v>#DIV/0!</v>
      </c>
      <c r="AF246" s="75">
        <f>(VLOOKUP(AF238,'background calcs'!$B$20:$H$135,IF($L220&gt;=75,7,IF($L220&gt;=30,6,IF($L220&gt;=15,5,IF($L220&gt;=10,4,IF($L220&gt;=1.5,3,2)))))))*$L219</f>
        <v>0</v>
      </c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9:44" ht="15.75">
      <c r="I247"/>
      <c r="J247" s="70" t="s">
        <v>136</v>
      </c>
      <c r="K247" s="53" t="s">
        <v>8</v>
      </c>
      <c r="L247" s="13">
        <f>(VLOOKUP(L239,'background calcs'!$B$20:$H$135,IF($L220&gt;=75,7,IF($L220&gt;=30,6,IF($L220&gt;=15,5,IF($L220&gt;=10,4,IF($L220&gt;=1.5,3,2)))))))*$L219</f>
        <v>0</v>
      </c>
      <c r="M247" s="13" t="e">
        <f>(VLOOKUP(M239,'background calcs'!$B$20:$H$135,IF($L220&gt;=75,7,IF($L220&gt;=30,6,IF($L220&gt;=15,5,IF($L220&gt;=10,4,IF($L220&gt;=1.5,3,2)))))))*$L219</f>
        <v>#DIV/0!</v>
      </c>
      <c r="N247" s="13" t="e">
        <f>(VLOOKUP(N239,'background calcs'!$B$20:$H$135,IF($L220&gt;=75,7,IF($L220&gt;=30,6,IF($L220&gt;=15,5,IF($L220&gt;=10,4,IF($L220&gt;=1.5,3,2)))))))*$L219</f>
        <v>#DIV/0!</v>
      </c>
      <c r="O247" s="13" t="e">
        <f>(VLOOKUP(O239,'background calcs'!$B$20:$H$135,IF($L220&gt;=75,7,IF($L220&gt;=30,6,IF($L220&gt;=15,5,IF($L220&gt;=10,4,IF($L220&gt;=1.5,3,2)))))))*$L219</f>
        <v>#DIV/0!</v>
      </c>
      <c r="P247" s="13" t="e">
        <f>(VLOOKUP(P239,'background calcs'!$B$20:$H$135,IF($L220&gt;=75,7,IF($L220&gt;=30,6,IF($L220&gt;=15,5,IF($L220&gt;=10,4,IF($L220&gt;=1.5,3,2)))))))*$L219</f>
        <v>#DIV/0!</v>
      </c>
      <c r="Q247" s="13" t="e">
        <f>(VLOOKUP(Q239,'background calcs'!$B$20:$H$135,IF($L220&gt;=75,7,IF($L220&gt;=30,6,IF($L220&gt;=15,5,IF($L220&gt;=10,4,IF($L220&gt;=1.5,3,2)))))))*$L219</f>
        <v>#DIV/0!</v>
      </c>
      <c r="R247" s="13" t="e">
        <f>(VLOOKUP(R239,'background calcs'!$B$20:$H$135,IF($L220&gt;=75,7,IF($L220&gt;=30,6,IF($L220&gt;=15,5,IF($L220&gt;=10,4,IF($L220&gt;=1.5,3,2)))))))*$L219</f>
        <v>#DIV/0!</v>
      </c>
      <c r="S247" s="13" t="e">
        <f>(VLOOKUP(S239,'background calcs'!$B$20:$H$135,IF($L220&gt;=75,7,IF($L220&gt;=30,6,IF($L220&gt;=15,5,IF($L220&gt;=10,4,IF($L220&gt;=1.5,3,2)))))))*$L219</f>
        <v>#DIV/0!</v>
      </c>
      <c r="T247" s="13">
        <f>(VLOOKUP(T239,'background calcs'!$B$20:$H$135,IF($L220&gt;=75,7,IF($L220&gt;=30,6,IF($L220&gt;=15,5,IF($L220&gt;=10,4,IF($L220&gt;=1.5,3,2)))))))*$L219</f>
        <v>0</v>
      </c>
      <c r="U247" s="13">
        <f>(VLOOKUP(U239,'background calcs'!$B$20:$H$135,IF($L220&gt;=75,7,IF($L220&gt;=30,6,IF($L220&gt;=15,5,IF($L220&gt;=10,4,IF($L220&gt;=1.5,3,2)))))))*$L219</f>
        <v>0</v>
      </c>
      <c r="V247" s="13">
        <f>(VLOOKUP(V239,'background calcs'!$B$20:$H$135,IF($L220&gt;=75,7,IF($L220&gt;=30,6,IF($L220&gt;=15,5,IF($L220&gt;=10,4,IF($L220&gt;=1.5,3,2)))))))*$L219</f>
        <v>0</v>
      </c>
      <c r="W247" s="13">
        <f>(VLOOKUP(W239,'background calcs'!$B$20:$H$135,IF($L220&gt;=75,7,IF($L220&gt;=30,6,IF($L220&gt;=15,5,IF($L220&gt;=10,4,IF($L220&gt;=1.5,3,2)))))))*$L219</f>
        <v>0</v>
      </c>
      <c r="X247" s="13">
        <f>(VLOOKUP(X239,'background calcs'!$B$20:$H$135,IF($L220&gt;=75,7,IF($L220&gt;=30,6,IF($L220&gt;=15,5,IF($L220&gt;=10,4,IF($L220&gt;=1.5,3,2)))))))*$L219</f>
        <v>0</v>
      </c>
      <c r="Y247" s="13">
        <f>(VLOOKUP(Y239,'background calcs'!$B$20:$H$135,IF($L220&gt;=75,7,IF($L220&gt;=30,6,IF($L220&gt;=15,5,IF($L220&gt;=10,4,IF($L220&gt;=1.5,3,2)))))))*$L219</f>
        <v>0</v>
      </c>
      <c r="Z247" s="13">
        <f>(VLOOKUP(Z239,'background calcs'!$B$20:$H$135,IF($L220&gt;=75,7,IF($L220&gt;=30,6,IF($L220&gt;=15,5,IF($L220&gt;=10,4,IF($L220&gt;=1.5,3,2)))))))*$L219</f>
        <v>0</v>
      </c>
      <c r="AA247" s="13">
        <f>(VLOOKUP(AA239,'background calcs'!$B$20:$H$135,IF($L220&gt;=75,7,IF($L220&gt;=30,6,IF($L220&gt;=15,5,IF($L220&gt;=10,4,IF($L220&gt;=1.5,3,2)))))))*$L219</f>
        <v>0</v>
      </c>
      <c r="AB247" s="13">
        <f>(VLOOKUP(AB239,'background calcs'!$B$20:$H$135,IF($L220&gt;=75,7,IF($L220&gt;=30,6,IF($L220&gt;=15,5,IF($L220&gt;=10,4,IF($L220&gt;=1.5,3,2)))))))*$L219</f>
        <v>0</v>
      </c>
      <c r="AC247" s="13">
        <f>(VLOOKUP(AC239,'background calcs'!$B$20:$H$135,IF($L220&gt;=75,7,IF($L220&gt;=30,6,IF($L220&gt;=15,5,IF($L220&gt;=10,4,IF($L220&gt;=1.5,3,2)))))))*$L219</f>
        <v>0</v>
      </c>
      <c r="AD247" s="13">
        <f>(VLOOKUP(AD239,'background calcs'!$B$20:$H$135,IF($L220&gt;=75,7,IF($L220&gt;=30,6,IF($L220&gt;=15,5,IF($L220&gt;=10,4,IF($L220&gt;=1.5,3,2)))))))*$L219</f>
        <v>0</v>
      </c>
      <c r="AE247" s="13">
        <f>(VLOOKUP(AE239,'background calcs'!$B$20:$H$135,IF($L220&gt;=75,7,IF($L220&gt;=30,6,IF($L220&gt;=15,5,IF($L220&gt;=10,4,IF($L220&gt;=1.5,3,2)))))))*$L219</f>
        <v>0</v>
      </c>
      <c r="AF247" s="75">
        <f>(VLOOKUP(AF239,'background calcs'!$B$20:$H$135,IF($L220&gt;=75,7,IF($L220&gt;=30,6,IF($L220&gt;=15,5,IF($L220&gt;=10,4,IF($L220&gt;=1.5,3,2)))))))*$L219</f>
        <v>0</v>
      </c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9:44" ht="15.75">
      <c r="I248"/>
      <c r="J248" s="70" t="s">
        <v>143</v>
      </c>
      <c r="K248" s="189" t="s">
        <v>9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75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9:44" ht="15.75">
      <c r="I249"/>
      <c r="J249" s="70" t="s">
        <v>144</v>
      </c>
      <c r="K249" s="189" t="s">
        <v>10</v>
      </c>
      <c r="L249" s="13">
        <f>(VLOOKUP(L241,'background calcs'!$B$20:$H$135,IF($L220&gt;=75,7,IF($L220&gt;=30,6,IF($L220&gt;=15,5,IF($L220&gt;=10,4,IF($L220&gt;=1.5,3,2)))))))*$L219</f>
        <v>0</v>
      </c>
      <c r="M249" s="13">
        <f>(VLOOKUP(M241,'background calcs'!$B$20:$H$135,IF($L220&gt;=75,7,IF($L220&gt;=30,6,IF($L220&gt;=15,5,IF($L220&gt;=10,4,IF($L220&gt;=1.5,3,2)))))))*$L219</f>
        <v>0</v>
      </c>
      <c r="N249" s="13">
        <f>(VLOOKUP(N241,'background calcs'!$B$20:$H$135,IF($L220&gt;=75,7,IF($L220&gt;=30,6,IF($L220&gt;=15,5,IF($L220&gt;=10,4,IF($L220&gt;=1.5,3,2)))))))*$L219</f>
        <v>0</v>
      </c>
      <c r="O249" s="13">
        <f>(VLOOKUP(O241,'background calcs'!$B$20:$H$135,IF($L220&gt;=75,7,IF($L220&gt;=30,6,IF($L220&gt;=15,5,IF($L220&gt;=10,4,IF($L220&gt;=1.5,3,2)))))))*$L219</f>
        <v>0</v>
      </c>
      <c r="P249" s="13">
        <f>(VLOOKUP(P241,'background calcs'!$B$20:$H$135,IF($L220&gt;=75,7,IF($L220&gt;=30,6,IF($L220&gt;=15,5,IF($L220&gt;=10,4,IF($L220&gt;=1.5,3,2)))))))*$L219</f>
        <v>0</v>
      </c>
      <c r="Q249" s="13">
        <f>(VLOOKUP(Q241,'background calcs'!$B$20:$H$135,IF($L220&gt;=75,7,IF($L220&gt;=30,6,IF($L220&gt;=15,5,IF($L220&gt;=10,4,IF($L220&gt;=1.5,3,2)))))))*$L219</f>
        <v>0</v>
      </c>
      <c r="R249" s="13">
        <f>(VLOOKUP(R241,'background calcs'!$B$20:$H$135,IF($L220&gt;=75,7,IF($L220&gt;=30,6,IF($L220&gt;=15,5,IF($L220&gt;=10,4,IF($L220&gt;=1.5,3,2)))))))*$L219</f>
        <v>0</v>
      </c>
      <c r="S249" s="13">
        <f>(VLOOKUP(S241,'background calcs'!$B$20:$H$135,IF($L220&gt;=75,7,IF($L220&gt;=30,6,IF($L220&gt;=15,5,IF($L220&gt;=10,4,IF($L220&gt;=1.5,3,2)))))))*$L219</f>
        <v>0</v>
      </c>
      <c r="T249" s="13">
        <f>(VLOOKUP(T241,'background calcs'!$B$20:$H$135,IF($L220&gt;=75,7,IF($L220&gt;=30,6,IF($L220&gt;=15,5,IF($L220&gt;=10,4,IF($L220&gt;=1.5,3,2)))))))*$L219</f>
        <v>0</v>
      </c>
      <c r="U249" s="13">
        <f>(VLOOKUP(U241,'background calcs'!$B$20:$H$135,IF($L220&gt;=75,7,IF($L220&gt;=30,6,IF($L220&gt;=15,5,IF($L220&gt;=10,4,IF($L220&gt;=1.5,3,2)))))))*$L219</f>
        <v>0</v>
      </c>
      <c r="V249" s="13">
        <f>(VLOOKUP(V241,'background calcs'!$B$20:$H$135,IF($L220&gt;=75,7,IF($L220&gt;=30,6,IF($L220&gt;=15,5,IF($L220&gt;=10,4,IF($L220&gt;=1.5,3,2)))))))*$L219</f>
        <v>0</v>
      </c>
      <c r="W249" s="13">
        <f>(VLOOKUP(W241,'background calcs'!$B$20:$H$135,IF($L220&gt;=75,7,IF($L220&gt;=30,6,IF($L220&gt;=15,5,IF($L220&gt;=10,4,IF($L220&gt;=1.5,3,2)))))))*$L219</f>
        <v>0</v>
      </c>
      <c r="X249" s="13">
        <f>(VLOOKUP(X241,'background calcs'!$B$20:$H$135,IF($L220&gt;=75,7,IF($L220&gt;=30,6,IF($L220&gt;=15,5,IF($L220&gt;=10,4,IF($L220&gt;=1.5,3,2)))))))*$L219</f>
        <v>0</v>
      </c>
      <c r="Y249" s="13">
        <f>(VLOOKUP(Y241,'background calcs'!$B$20:$H$135,IF($L220&gt;=75,7,IF($L220&gt;=30,6,IF($L220&gt;=15,5,IF($L220&gt;=10,4,IF($L220&gt;=1.5,3,2)))))))*$L219</f>
        <v>0</v>
      </c>
      <c r="Z249" s="13">
        <f>(VLOOKUP(Z241,'background calcs'!$B$20:$H$135,IF($L220&gt;=75,7,IF($L220&gt;=30,6,IF($L220&gt;=15,5,IF($L220&gt;=10,4,IF($L220&gt;=1.5,3,2)))))))*$L219</f>
        <v>0</v>
      </c>
      <c r="AA249" s="13">
        <f>(VLOOKUP(AA241,'background calcs'!$B$20:$H$135,IF($L220&gt;=75,7,IF($L220&gt;=30,6,IF($L220&gt;=15,5,IF($L220&gt;=10,4,IF($L220&gt;=1.5,3,2)))))))*$L219</f>
        <v>0</v>
      </c>
      <c r="AB249" s="13">
        <f>(VLOOKUP(AB241,'background calcs'!$B$20:$H$135,IF($L220&gt;=75,7,IF($L220&gt;=30,6,IF($L220&gt;=15,5,IF($L220&gt;=10,4,IF($L220&gt;=1.5,3,2)))))))*$L219</f>
        <v>0</v>
      </c>
      <c r="AC249" s="13">
        <f>(VLOOKUP(AC241,'background calcs'!$B$20:$H$135,IF($L220&gt;=75,7,IF($L220&gt;=30,6,IF($L220&gt;=15,5,IF($L220&gt;=10,4,IF($L220&gt;=1.5,3,2)))))))*$L219</f>
        <v>0</v>
      </c>
      <c r="AD249" s="13">
        <f>(VLOOKUP(AD241,'background calcs'!$B$20:$H$135,IF($L220&gt;=75,7,IF($L220&gt;=30,6,IF($L220&gt;=15,5,IF($L220&gt;=10,4,IF($L220&gt;=1.5,3,2)))))))*$L219</f>
        <v>0</v>
      </c>
      <c r="AE249" s="13">
        <f>(VLOOKUP(AE241,'background calcs'!$B$20:$H$135,IF($L220&gt;=75,7,IF($L220&gt;=30,6,IF($L220&gt;=15,5,IF($L220&gt;=10,4,IF($L220&gt;=1.5,3,2)))))))*$L219</f>
        <v>0</v>
      </c>
      <c r="AF249" s="75">
        <f>(VLOOKUP(AF241,'background calcs'!$B$20:$H$135,IF($L220&gt;=75,7,IF($L220&gt;=30,6,IF($L220&gt;=15,5,IF($L220&gt;=10,4,IF($L220&gt;=1.5,3,2)))))))*$L219</f>
        <v>0</v>
      </c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9:44" ht="16.5" thickBot="1">
      <c r="I250"/>
      <c r="J250" s="91" t="s">
        <v>147</v>
      </c>
      <c r="K250" s="92" t="s">
        <v>11</v>
      </c>
      <c r="L250" s="64">
        <f>(VLOOKUP(L242,'background calcs'!$B$20:$H$135,IF($L220&gt;=75,7,IF($L220&gt;=30,6,IF($L220&gt;=15,5,IF($L220&gt;=10,4,IF($L220&gt;=1.5,3,2)))))))*$L219</f>
        <v>0</v>
      </c>
      <c r="M250" s="64">
        <f>L219</f>
        <v>0</v>
      </c>
      <c r="N250" s="64">
        <f>L219</f>
        <v>0</v>
      </c>
      <c r="O250" s="64">
        <f>L219</f>
        <v>0</v>
      </c>
      <c r="P250" s="64">
        <f>L219</f>
        <v>0</v>
      </c>
      <c r="Q250" s="64">
        <f>L219</f>
        <v>0</v>
      </c>
      <c r="R250" s="64">
        <f>L219</f>
        <v>0</v>
      </c>
      <c r="S250" s="64">
        <f>L219</f>
        <v>0</v>
      </c>
      <c r="T250" s="64">
        <f>L219</f>
        <v>0</v>
      </c>
      <c r="U250" s="64">
        <f>L219</f>
        <v>0</v>
      </c>
      <c r="V250" s="64">
        <f>L219</f>
        <v>0</v>
      </c>
      <c r="W250" s="64">
        <f>L219</f>
        <v>0</v>
      </c>
      <c r="X250" s="64">
        <f>L219</f>
        <v>0</v>
      </c>
      <c r="Y250" s="64">
        <f>L219</f>
        <v>0</v>
      </c>
      <c r="Z250" s="64">
        <f>L219</f>
        <v>0</v>
      </c>
      <c r="AA250" s="64">
        <f>L219</f>
        <v>0</v>
      </c>
      <c r="AB250" s="64">
        <f>L219</f>
        <v>0</v>
      </c>
      <c r="AC250" s="64">
        <f>L219</f>
        <v>0</v>
      </c>
      <c r="AD250" s="64">
        <f>L219</f>
        <v>0</v>
      </c>
      <c r="AE250" s="64">
        <f>L219</f>
        <v>0</v>
      </c>
      <c r="AF250" s="105">
        <f>L219</f>
        <v>0</v>
      </c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9:44" ht="15.75">
      <c r="I251"/>
      <c r="J251" s="93">
        <v>1</v>
      </c>
      <c r="K251" s="190" t="s">
        <v>127</v>
      </c>
      <c r="L251" s="95" t="e">
        <f>L235/L243*$L219</f>
        <v>#DIV/0!</v>
      </c>
      <c r="M251" s="95" t="e">
        <f>M235/M243*$L219</f>
        <v>#DIV/0!</v>
      </c>
      <c r="N251" s="95" t="e">
        <f>N235/N243*$L219</f>
        <v>#DIV/0!</v>
      </c>
      <c r="O251" s="95" t="e">
        <f>O235/O243*$L219</f>
        <v>#DIV/0!</v>
      </c>
      <c r="P251" s="95" t="e">
        <f>P235/P243*$L219</f>
        <v>#DIV/0!</v>
      </c>
      <c r="Q251" s="95" t="e">
        <f>Q235/Q243*$L219</f>
        <v>#DIV/0!</v>
      </c>
      <c r="R251" s="95" t="e">
        <f>R235/R243*$L219</f>
        <v>#DIV/0!</v>
      </c>
      <c r="S251" s="95" t="e">
        <f>S235/S243*$L219</f>
        <v>#DIV/0!</v>
      </c>
      <c r="T251" s="95" t="e">
        <f>T235/T243*$L219</f>
        <v>#DIV/0!</v>
      </c>
      <c r="U251" s="95" t="e">
        <f>U235/U243*$L219</f>
        <v>#DIV/0!</v>
      </c>
      <c r="V251" s="95" t="e">
        <f>V235/V243*$L219</f>
        <v>#DIV/0!</v>
      </c>
      <c r="W251" s="95" t="e">
        <f>W235/W243*$L219</f>
        <v>#DIV/0!</v>
      </c>
      <c r="X251" s="95" t="e">
        <f>X235/X243*$L219</f>
        <v>#DIV/0!</v>
      </c>
      <c r="Y251" s="95" t="e">
        <f>Y235/Y243*$L219</f>
        <v>#DIV/0!</v>
      </c>
      <c r="Z251" s="95" t="e">
        <f>Z235/Z243*$L219</f>
        <v>#DIV/0!</v>
      </c>
      <c r="AA251" s="95" t="e">
        <f>AA235/AA243*$L219</f>
        <v>#DIV/0!</v>
      </c>
      <c r="AB251" s="95" t="e">
        <f>AB235/AB243*$L219</f>
        <v>#DIV/0!</v>
      </c>
      <c r="AC251" s="95" t="e">
        <f>AC235/AC243*$L219</f>
        <v>#DIV/0!</v>
      </c>
      <c r="AD251" s="95" t="e">
        <f>AD235/AD243*$L219</f>
        <v>#DIV/0!</v>
      </c>
      <c r="AE251" s="95" t="e">
        <f>AE235/AE243*$L219</f>
        <v>#DIV/0!</v>
      </c>
      <c r="AF251" s="96" t="e">
        <f>AF235/AF243*$L219</f>
        <v>#DIV/0!</v>
      </c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9:44" ht="15.75">
      <c r="I252"/>
      <c r="J252" s="70">
        <v>2</v>
      </c>
      <c r="K252" s="63" t="s">
        <v>2</v>
      </c>
      <c r="L252" s="88" t="e">
        <f>L236/L244*$L219</f>
        <v>#DIV/0!</v>
      </c>
      <c r="M252" s="14" t="e">
        <f>M236/M244*$L219</f>
        <v>#DIV/0!</v>
      </c>
      <c r="N252" s="14" t="e">
        <f>N236/N244*$L219</f>
        <v>#DIV/0!</v>
      </c>
      <c r="O252" s="14" t="e">
        <f>O236/O244*$L219</f>
        <v>#DIV/0!</v>
      </c>
      <c r="P252" s="14" t="e">
        <f>P236/P244*$L219</f>
        <v>#DIV/0!</v>
      </c>
      <c r="Q252" s="14" t="e">
        <f>Q236/Q244*$L219</f>
        <v>#DIV/0!</v>
      </c>
      <c r="R252" s="14" t="e">
        <f>R236/R244*$L219</f>
        <v>#DIV/0!</v>
      </c>
      <c r="S252" s="14" t="e">
        <f>S236/S244*$L219</f>
        <v>#DIV/0!</v>
      </c>
      <c r="T252" s="14" t="e">
        <f>T236/T244*$L219</f>
        <v>#DIV/0!</v>
      </c>
      <c r="U252" s="14" t="e">
        <f>U236/U244*$L219</f>
        <v>#DIV/0!</v>
      </c>
      <c r="V252" s="14" t="e">
        <f>V236/V244*$L219</f>
        <v>#DIV/0!</v>
      </c>
      <c r="W252" s="14" t="e">
        <f>W236/W244*$L219</f>
        <v>#DIV/0!</v>
      </c>
      <c r="X252" s="14" t="e">
        <f>X236/X244*$L219</f>
        <v>#DIV/0!</v>
      </c>
      <c r="Y252" s="14" t="e">
        <f>Y236/Y244*$L219</f>
        <v>#DIV/0!</v>
      </c>
      <c r="Z252" s="14" t="e">
        <f>Z236/Z244*$L219</f>
        <v>#DIV/0!</v>
      </c>
      <c r="AA252" s="14" t="e">
        <f>AA236/AA244*$L219</f>
        <v>#DIV/0!</v>
      </c>
      <c r="AB252" s="14" t="e">
        <f>AB236/AB244*$L219</f>
        <v>#DIV/0!</v>
      </c>
      <c r="AC252" s="14" t="e">
        <f>AC236/AC244*$L219</f>
        <v>#DIV/0!</v>
      </c>
      <c r="AD252" s="14" t="e">
        <f>AD236/AD244*$L219</f>
        <v>#DIV/0!</v>
      </c>
      <c r="AE252" s="14" t="e">
        <f>AE236/AE244*$L219</f>
        <v>#DIV/0!</v>
      </c>
      <c r="AF252" s="71" t="e">
        <f>AF236/AF244*$L219</f>
        <v>#DIV/0!</v>
      </c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9:44" ht="15.75">
      <c r="I253"/>
      <c r="J253" s="70">
        <v>3</v>
      </c>
      <c r="K253" s="61" t="s">
        <v>130</v>
      </c>
      <c r="L253" s="88" t="e">
        <f>L237/L245*$L219</f>
        <v>#DIV/0!</v>
      </c>
      <c r="M253" s="88" t="e">
        <f>M237/M245*$L219</f>
        <v>#DIV/0!</v>
      </c>
      <c r="N253" s="88" t="e">
        <f>N237/N245*$L219</f>
        <v>#DIV/0!</v>
      </c>
      <c r="O253" s="88" t="e">
        <f>O237/O245*$L219</f>
        <v>#DIV/0!</v>
      </c>
      <c r="P253" s="88" t="e">
        <f>P237/P245*$L219</f>
        <v>#DIV/0!</v>
      </c>
      <c r="Q253" s="88" t="e">
        <f>Q237/Q245*$L219</f>
        <v>#DIV/0!</v>
      </c>
      <c r="R253" s="88" t="e">
        <f>R237/R245*$L219</f>
        <v>#DIV/0!</v>
      </c>
      <c r="S253" s="88" t="e">
        <f>S237/S245*$L219</f>
        <v>#DIV/0!</v>
      </c>
      <c r="T253" s="88" t="e">
        <f>T237/T245*$L219</f>
        <v>#DIV/0!</v>
      </c>
      <c r="U253" s="88" t="e">
        <f>U237/U245*$L219</f>
        <v>#DIV/0!</v>
      </c>
      <c r="V253" s="88" t="e">
        <f>V237/V245*$L219</f>
        <v>#DIV/0!</v>
      </c>
      <c r="W253" s="88" t="e">
        <f>W237/W245*$L219</f>
        <v>#DIV/0!</v>
      </c>
      <c r="X253" s="88" t="e">
        <f>X237/X245*$L219</f>
        <v>#DIV/0!</v>
      </c>
      <c r="Y253" s="88" t="e">
        <f>Y237/Y245*$L219</f>
        <v>#DIV/0!</v>
      </c>
      <c r="Z253" s="88" t="e">
        <f>Z237/Z245*$L219</f>
        <v>#DIV/0!</v>
      </c>
      <c r="AA253" s="88" t="e">
        <f>AA237/AA245*$L219</f>
        <v>#DIV/0!</v>
      </c>
      <c r="AB253" s="88" t="e">
        <f>AB237/AB245*$L219</f>
        <v>#DIV/0!</v>
      </c>
      <c r="AC253" s="88" t="e">
        <f>AC237/AC245*$L219</f>
        <v>#DIV/0!</v>
      </c>
      <c r="AD253" s="88" t="e">
        <f>AD237/AD245*$L219</f>
        <v>#DIV/0!</v>
      </c>
      <c r="AE253" s="88" t="e">
        <f>AE237/AE245*$L219</f>
        <v>#DIV/0!</v>
      </c>
      <c r="AF253" s="89" t="e">
        <f>AF237/AF245*$L219</f>
        <v>#DIV/0!</v>
      </c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9:44" ht="15.75">
      <c r="I254"/>
      <c r="J254" s="70">
        <v>4</v>
      </c>
      <c r="K254" s="61" t="s">
        <v>3</v>
      </c>
      <c r="L254" s="13" t="e">
        <f>L238/L246*$L219</f>
        <v>#DIV/0!</v>
      </c>
      <c r="M254" s="13" t="e">
        <f>M238/M246*$L219</f>
        <v>#DIV/0!</v>
      </c>
      <c r="N254" s="13" t="e">
        <f>N238/N246*$L219</f>
        <v>#DIV/0!</v>
      </c>
      <c r="O254" s="13" t="e">
        <f>O238/O246*$L219</f>
        <v>#DIV/0!</v>
      </c>
      <c r="P254" s="13" t="e">
        <f>P238/P246*$L219</f>
        <v>#DIV/0!</v>
      </c>
      <c r="Q254" s="13" t="e">
        <f>Q238/Q246*$L219</f>
        <v>#DIV/0!</v>
      </c>
      <c r="R254" s="13" t="e">
        <f>R238/R246*$L219</f>
        <v>#DIV/0!</v>
      </c>
      <c r="S254" s="13" t="e">
        <f>S238/S246*$L219</f>
        <v>#DIV/0!</v>
      </c>
      <c r="T254" s="13" t="e">
        <f>T238/T246*$L219</f>
        <v>#DIV/0!</v>
      </c>
      <c r="U254" s="13" t="e">
        <f>U238/U246*$L219</f>
        <v>#DIV/0!</v>
      </c>
      <c r="V254" s="13" t="e">
        <f>V238/V246*$L219</f>
        <v>#DIV/0!</v>
      </c>
      <c r="W254" s="13" t="e">
        <f>W238/W246*$L219</f>
        <v>#DIV/0!</v>
      </c>
      <c r="X254" s="13" t="e">
        <f>X238/X246*$L219</f>
        <v>#DIV/0!</v>
      </c>
      <c r="Y254" s="13" t="e">
        <f>Y238/Y246*$L219</f>
        <v>#DIV/0!</v>
      </c>
      <c r="Z254" s="13" t="e">
        <f>Z238/Z246*$L219</f>
        <v>#DIV/0!</v>
      </c>
      <c r="AA254" s="13" t="e">
        <f>AA238/AA246*$L219</f>
        <v>#DIV/0!</v>
      </c>
      <c r="AB254" s="13" t="e">
        <f>AB238/AB246*$L219</f>
        <v>#DIV/0!</v>
      </c>
      <c r="AC254" s="13" t="e">
        <f>AC238/AC246*$L219</f>
        <v>#DIV/0!</v>
      </c>
      <c r="AD254" s="13" t="e">
        <f>AD238/AD246*$L219</f>
        <v>#DIV/0!</v>
      </c>
      <c r="AE254" s="13" t="e">
        <f>AE238/AE246*$L219</f>
        <v>#DIV/0!</v>
      </c>
      <c r="AF254" s="75" t="e">
        <f>AF238/AF246*$L219</f>
        <v>#DIV/0!</v>
      </c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9:44" ht="15.75">
      <c r="I255"/>
      <c r="J255" s="150">
        <v>5</v>
      </c>
      <c r="K255" s="61" t="s">
        <v>98</v>
      </c>
      <c r="L255" s="13" t="e">
        <f>L239/L247*$L219</f>
        <v>#DIV/0!</v>
      </c>
      <c r="M255" s="13" t="e">
        <f>M239/M247*$L219</f>
        <v>#DIV/0!</v>
      </c>
      <c r="N255" s="13" t="e">
        <f>N239/N247*$L219</f>
        <v>#DIV/0!</v>
      </c>
      <c r="O255" s="13" t="e">
        <f>O239/O247*$L219</f>
        <v>#DIV/0!</v>
      </c>
      <c r="P255" s="13" t="e">
        <f>P239/P247*$L219</f>
        <v>#DIV/0!</v>
      </c>
      <c r="Q255" s="13" t="e">
        <f>Q239/Q247*$L219</f>
        <v>#DIV/0!</v>
      </c>
      <c r="R255" s="13" t="e">
        <f>R239/R247*$L219</f>
        <v>#DIV/0!</v>
      </c>
      <c r="S255" s="13" t="e">
        <f>S239/S247*$L219</f>
        <v>#DIV/0!</v>
      </c>
      <c r="T255" s="13" t="e">
        <f>T239/T247*$L219</f>
        <v>#DIV/0!</v>
      </c>
      <c r="U255" s="13" t="e">
        <f>U239/U247*$L219</f>
        <v>#DIV/0!</v>
      </c>
      <c r="V255" s="13" t="e">
        <f>V239/V247*$L219</f>
        <v>#DIV/0!</v>
      </c>
      <c r="W255" s="13" t="e">
        <f>W239/W247*$L219</f>
        <v>#DIV/0!</v>
      </c>
      <c r="X255" s="13" t="e">
        <f>X239/X247*$L219</f>
        <v>#DIV/0!</v>
      </c>
      <c r="Y255" s="13" t="e">
        <f>Y239/Y247*$L219</f>
        <v>#DIV/0!</v>
      </c>
      <c r="Z255" s="13" t="e">
        <f>Z239/Z247*$L219</f>
        <v>#DIV/0!</v>
      </c>
      <c r="AA255" s="13" t="e">
        <f>AA239/AA247*$L219</f>
        <v>#DIV/0!</v>
      </c>
      <c r="AB255" s="13" t="e">
        <f>AB239/AB247*$L219</f>
        <v>#DIV/0!</v>
      </c>
      <c r="AC255" s="13" t="e">
        <f>AC239/AC247*$L219</f>
        <v>#DIV/0!</v>
      </c>
      <c r="AD255" s="13" t="e">
        <f>AD239/AD247*$L219</f>
        <v>#DIV/0!</v>
      </c>
      <c r="AE255" s="13" t="e">
        <f>AE239/AE247*$L219</f>
        <v>#DIV/0!</v>
      </c>
      <c r="AF255" s="75" t="e">
        <f>AF239/AF247*$L219</f>
        <v>#DIV/0!</v>
      </c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9:44" ht="15.75">
      <c r="I256"/>
      <c r="J256" s="70">
        <v>6</v>
      </c>
      <c r="K256" s="107" t="s">
        <v>128</v>
      </c>
      <c r="L256" s="13">
        <v>0</v>
      </c>
      <c r="M256" s="13">
        <f>1.2034*M222+0.03*M222</f>
        <v>0.06167</v>
      </c>
      <c r="N256" s="13">
        <f>1.2034*N222+0.03*N222</f>
        <v>0.12334</v>
      </c>
      <c r="O256" s="13">
        <f>1.2034*O222+0.03*O222</f>
        <v>0.18501</v>
      </c>
      <c r="P256" s="13">
        <f>(-0.4404*P222^3+0.928352*P222^2+0.377305*P222+0.131617)+0.03*P222</f>
        <v>0.24668888000000003</v>
      </c>
      <c r="Q256" s="13">
        <f>(-0.4404*Q222^3+0.928352*Q222^2+0.377305*Q222+0.131617)+0.03*Q222</f>
        <v>0.284584</v>
      </c>
      <c r="R256" s="13">
        <f>(-0.4404*R222^3+0.928352*R222^2+0.377305*R222+0.131617)+0.03*R222</f>
        <v>0.32546938000000003</v>
      </c>
      <c r="S256" s="13">
        <f>(-0.4404*S222^3+0.928352*S222^2+0.377305*S222+0.131617)+0.03*S222</f>
        <v>0.36901471999999996</v>
      </c>
      <c r="T256" s="13">
        <f>(-0.4404*T222^3+0.928352*T222^2+0.377305*T222+0.131617)+0.03*T222</f>
        <v>0.41488972</v>
      </c>
      <c r="U256" s="13">
        <f>(-0.4404*U222^3+0.928352*U222^2+0.377305*U222+0.131617)+0.03*U222</f>
        <v>0.46276407999999997</v>
      </c>
      <c r="V256" s="13">
        <f>(-0.4404*V222^3+0.928352*V222^2+0.377305*V222+0.131617)+0.03*V222</f>
        <v>0.5123075</v>
      </c>
      <c r="W256" s="13">
        <f>(-0.4404*W222^3+0.928352*W222^2+0.377305*W222+0.131617)+0.03*W222</f>
        <v>0.56318968</v>
      </c>
      <c r="X256" s="13">
        <f>(-0.4404*X222^3+0.928352*X222^2+0.377305*X222+0.131617)+0.03*X222</f>
        <v>0.61508032</v>
      </c>
      <c r="Y256" s="13">
        <f>(-0.4404*Y222^3+0.928352*Y222^2+0.377305*Y222+0.131617)+0.03*Y222</f>
        <v>0.6676491199999999</v>
      </c>
      <c r="Z256" s="13">
        <f>(-0.4404*Z222^3+0.928352*Z222^2+0.377305*Z222+0.131617)+0.03*Z222</f>
        <v>0.7205657799999999</v>
      </c>
      <c r="AA256" s="13">
        <f>(-0.4404*AA222^3+0.928352*AA222^2+0.377305*AA222+0.131617)+0.03*AA222</f>
        <v>0.7735</v>
      </c>
      <c r="AB256" s="13">
        <f>(-0.4404*AB222^3+0.928352*AB222^2+0.377305*AB222+0.131617)+0.03*AB222</f>
        <v>0.8261214800000001</v>
      </c>
      <c r="AC256" s="13">
        <f>(-0.4404*AC222^3+0.928352*AC222^2+0.377305*AC222+0.131617)+0.03*AC222</f>
        <v>0.8780999199999999</v>
      </c>
      <c r="AD256" s="13">
        <f>(-0.4404*AD222^3+0.928352*AD222^2+0.377305*AD222+0.131617)+0.03*AD222</f>
        <v>0.92910502</v>
      </c>
      <c r="AE256" s="13">
        <f>(-0.4404*AE222^3+0.928352*AE222^2+0.377305*AE222+0.131617)+0.03*AE222</f>
        <v>0.9788064799999999</v>
      </c>
      <c r="AF256" s="75">
        <f>(-0.4404*AF222^3+0.928352*AF222^2+0.377305*AF222+0.131617)+0.03*AF222</f>
        <v>1.0268739999999998</v>
      </c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9:44" ht="15.75">
      <c r="I257"/>
      <c r="J257" s="70">
        <v>7</v>
      </c>
      <c r="K257" s="61" t="s">
        <v>151</v>
      </c>
      <c r="L257" s="13" t="e">
        <f>L241/L249*$L219</f>
        <v>#DIV/0!</v>
      </c>
      <c r="M257" s="13" t="e">
        <f>L257+($AF257-$L257)/20</f>
        <v>#DIV/0!</v>
      </c>
      <c r="N257" s="13" t="e">
        <f>M257+($AF257-$L257)/20</f>
        <v>#DIV/0!</v>
      </c>
      <c r="O257" s="13" t="e">
        <f>N257+($AF257-$L257)/20</f>
        <v>#DIV/0!</v>
      </c>
      <c r="P257" s="13" t="e">
        <f>O257+($AF257-$L257)/20</f>
        <v>#DIV/0!</v>
      </c>
      <c r="Q257" s="13" t="e">
        <f>P257+($AF257-$L257)/20</f>
        <v>#DIV/0!</v>
      </c>
      <c r="R257" s="13" t="e">
        <f>Q257+($AF257-$L257)/20</f>
        <v>#DIV/0!</v>
      </c>
      <c r="S257" s="13" t="e">
        <f>R257+($AF257-$L257)/20</f>
        <v>#DIV/0!</v>
      </c>
      <c r="T257" s="13" t="e">
        <f>S257+($AF257-$L257)/20</f>
        <v>#DIV/0!</v>
      </c>
      <c r="U257" s="13" t="e">
        <f>T257+($AF257-$L257)/20</f>
        <v>#DIV/0!</v>
      </c>
      <c r="V257" s="13" t="e">
        <f>U257+($AF257-$L257)/20</f>
        <v>#DIV/0!</v>
      </c>
      <c r="W257" s="13" t="e">
        <f>V257+($AF257-$L257)/20</f>
        <v>#DIV/0!</v>
      </c>
      <c r="X257" s="13" t="e">
        <f>W257+($AF257-$L257)/20</f>
        <v>#DIV/0!</v>
      </c>
      <c r="Y257" s="13" t="e">
        <f>X257+($AF257-$L257)/20</f>
        <v>#DIV/0!</v>
      </c>
      <c r="Z257" s="13" t="e">
        <f>Y257+($AF257-$L257)/20</f>
        <v>#DIV/0!</v>
      </c>
      <c r="AA257" s="13" t="e">
        <f>Z257+($AF257-$L257)/20</f>
        <v>#DIV/0!</v>
      </c>
      <c r="AB257" s="13" t="e">
        <f>AA257+($AF257-$L257)/20</f>
        <v>#DIV/0!</v>
      </c>
      <c r="AC257" s="13" t="e">
        <f>AB257+($AF257-$L257)/20</f>
        <v>#DIV/0!</v>
      </c>
      <c r="AD257" s="13" t="e">
        <f>AC257+($AF257-$L257)/20</f>
        <v>#DIV/0!</v>
      </c>
      <c r="AE257" s="13" t="e">
        <f>AD257+($AF257-$L257)/20</f>
        <v>#DIV/0!</v>
      </c>
      <c r="AF257" s="90">
        <v>1</v>
      </c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9:44" ht="16.5" thickBot="1">
      <c r="I258"/>
      <c r="J258" s="97">
        <v>8</v>
      </c>
      <c r="K258" s="98" t="s">
        <v>1</v>
      </c>
      <c r="L258" s="99">
        <v>0</v>
      </c>
      <c r="M258" s="99" t="e">
        <f>M242/M250*$L219</f>
        <v>#DIV/0!</v>
      </c>
      <c r="N258" s="99" t="e">
        <f>N242/N250*$L219</f>
        <v>#DIV/0!</v>
      </c>
      <c r="O258" s="99" t="e">
        <f>O242/O250*$L219</f>
        <v>#DIV/0!</v>
      </c>
      <c r="P258" s="99" t="e">
        <f>P242/P250*$L219</f>
        <v>#DIV/0!</v>
      </c>
      <c r="Q258" s="99" t="e">
        <f>Q242/Q250*$L219</f>
        <v>#DIV/0!</v>
      </c>
      <c r="R258" s="99" t="e">
        <f>R242/R250*$L219</f>
        <v>#DIV/0!</v>
      </c>
      <c r="S258" s="99" t="e">
        <f>S242/S250*$L219</f>
        <v>#DIV/0!</v>
      </c>
      <c r="T258" s="99" t="e">
        <f>T242/T250*$L219</f>
        <v>#DIV/0!</v>
      </c>
      <c r="U258" s="99" t="e">
        <f>U242/U250*$L219</f>
        <v>#DIV/0!</v>
      </c>
      <c r="V258" s="99" t="e">
        <f>V242/V250*$L219</f>
        <v>#DIV/0!</v>
      </c>
      <c r="W258" s="99" t="e">
        <f>W242/W250*$L219</f>
        <v>#DIV/0!</v>
      </c>
      <c r="X258" s="99" t="e">
        <f>X242/X250*$L219</f>
        <v>#DIV/0!</v>
      </c>
      <c r="Y258" s="99" t="e">
        <f>Y242/Y250*$L219</f>
        <v>#DIV/0!</v>
      </c>
      <c r="Z258" s="99" t="e">
        <f>Z242/Z250*$L219</f>
        <v>#DIV/0!</v>
      </c>
      <c r="AA258" s="99" t="e">
        <f>AA242/AA250*$L219</f>
        <v>#DIV/0!</v>
      </c>
      <c r="AB258" s="99" t="e">
        <f>AB242/AB250*$L219</f>
        <v>#DIV/0!</v>
      </c>
      <c r="AC258" s="99" t="e">
        <f>AC242/AC250*$L219</f>
        <v>#DIV/0!</v>
      </c>
      <c r="AD258" s="99" t="e">
        <f>AD242/AD250*$L219</f>
        <v>#DIV/0!</v>
      </c>
      <c r="AE258" s="99" t="e">
        <f>AE242/AE250*$L219</f>
        <v>#DIV/0!</v>
      </c>
      <c r="AF258" s="100" t="e">
        <f>AF242/AF250*$L219</f>
        <v>#DIV/0!</v>
      </c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9:44" ht="16.5" thickBot="1">
      <c r="I259"/>
      <c r="J259" s="76"/>
      <c r="K259" s="22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67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9:44" ht="16.5" thickBot="1">
      <c r="I260"/>
      <c r="J260" s="65"/>
      <c r="K260" s="219" t="s">
        <v>171</v>
      </c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1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9:44" ht="15.75">
      <c r="I261"/>
      <c r="J261" s="66"/>
      <c r="K261" s="24"/>
      <c r="L261" s="24"/>
      <c r="M261" s="24"/>
      <c r="N261" s="21"/>
      <c r="O261" s="21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67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9:44" ht="15.75">
      <c r="I262"/>
      <c r="J262" s="66"/>
      <c r="K262" s="15" t="s">
        <v>28</v>
      </c>
      <c r="L262" s="23">
        <f>'Inputs - Equipment'!I25</f>
        <v>0</v>
      </c>
      <c r="M262" s="31">
        <v>1</v>
      </c>
      <c r="N262" s="32"/>
      <c r="O262" s="84"/>
      <c r="P262" s="46" t="s">
        <v>87</v>
      </c>
      <c r="Q262" s="35" t="e">
        <f>L262/L263</f>
        <v>#DIV/0!</v>
      </c>
      <c r="R262" s="21"/>
      <c r="S262" s="82"/>
      <c r="T262" s="84"/>
      <c r="U262" s="84"/>
      <c r="V262" s="36" t="s">
        <v>34</v>
      </c>
      <c r="W262" s="35">
        <v>6</v>
      </c>
      <c r="X262" s="21"/>
      <c r="Y262" s="21"/>
      <c r="Z262" s="24"/>
      <c r="AA262" s="24"/>
      <c r="AB262" s="24"/>
      <c r="AC262" s="24"/>
      <c r="AD262" s="24"/>
      <c r="AE262" s="24"/>
      <c r="AF262" s="67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9:44" ht="15.75">
      <c r="I263"/>
      <c r="J263" s="66"/>
      <c r="K263" s="37" t="s">
        <v>29</v>
      </c>
      <c r="L263" s="23">
        <f>Comp6Test</f>
        <v>0</v>
      </c>
      <c r="M263" s="31">
        <v>2</v>
      </c>
      <c r="N263" s="32"/>
      <c r="O263" s="33"/>
      <c r="P263" s="46" t="s">
        <v>86</v>
      </c>
      <c r="Q263" s="38">
        <f>L262/7.481</f>
        <v>0</v>
      </c>
      <c r="R263" s="24"/>
      <c r="S263" s="32"/>
      <c r="T263" s="33"/>
      <c r="U263" s="33"/>
      <c r="V263" s="36" t="s">
        <v>35</v>
      </c>
      <c r="W263" s="39">
        <f>(L264-L265)/400+1</f>
        <v>1</v>
      </c>
      <c r="X263" s="24"/>
      <c r="Y263" s="24"/>
      <c r="Z263" s="24"/>
      <c r="AA263" s="24"/>
      <c r="AB263" s="24"/>
      <c r="AC263" s="24"/>
      <c r="AD263" s="24"/>
      <c r="AE263" s="24"/>
      <c r="AF263" s="67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9:44" ht="15.75">
      <c r="I264"/>
      <c r="J264" s="68"/>
      <c r="K264" s="37" t="s">
        <v>30</v>
      </c>
      <c r="L264" s="23">
        <f>'Inputs - Equipment'!I23</f>
        <v>0</v>
      </c>
      <c r="M264" s="31">
        <v>3</v>
      </c>
      <c r="N264" s="85"/>
      <c r="O264" s="33"/>
      <c r="P264" s="46" t="s">
        <v>95</v>
      </c>
      <c r="Q264" s="35">
        <v>14.7</v>
      </c>
      <c r="R264" s="24"/>
      <c r="S264" s="32"/>
      <c r="T264" s="33"/>
      <c r="U264" s="33"/>
      <c r="V264" s="36" t="s">
        <v>36</v>
      </c>
      <c r="W264" s="35" t="e">
        <f>L266+((1-L266)*Q268*(1-EXP(-Q266/Q268)))/Q266</f>
        <v>#DIV/0!</v>
      </c>
      <c r="X264" s="24"/>
      <c r="Y264" s="24"/>
      <c r="Z264" s="24"/>
      <c r="AA264" s="24"/>
      <c r="AB264" s="24"/>
      <c r="AC264" s="24"/>
      <c r="AD264" s="24"/>
      <c r="AE264" s="24"/>
      <c r="AF264" s="67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9:44" ht="15.75">
      <c r="I265"/>
      <c r="J265" s="66"/>
      <c r="K265" s="37" t="s">
        <v>31</v>
      </c>
      <c r="L265" s="23">
        <f>'Inputs - Equipment'!I22</f>
        <v>0</v>
      </c>
      <c r="M265" s="40">
        <v>4</v>
      </c>
      <c r="N265" s="86"/>
      <c r="O265" s="42"/>
      <c r="P265" s="34" t="s">
        <v>96</v>
      </c>
      <c r="Q265" s="35">
        <v>0</v>
      </c>
      <c r="R265" s="24"/>
      <c r="S265" s="41"/>
      <c r="T265" s="42"/>
      <c r="U265" s="42"/>
      <c r="V265" s="37" t="s">
        <v>37</v>
      </c>
      <c r="W265" s="35">
        <f>(1+L266)/2</f>
        <v>0.5</v>
      </c>
      <c r="X265" s="24"/>
      <c r="Y265" s="24"/>
      <c r="Z265" s="24"/>
      <c r="AA265" s="24"/>
      <c r="AB265" s="24"/>
      <c r="AC265" s="24"/>
      <c r="AD265" s="24"/>
      <c r="AE265" s="24"/>
      <c r="AF265" s="67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9:44" ht="15.75">
      <c r="I266"/>
      <c r="J266" s="66"/>
      <c r="K266" s="37" t="s">
        <v>38</v>
      </c>
      <c r="L266" s="197">
        <f>'background calcs'!Q16</f>
        <v>0</v>
      </c>
      <c r="M266" s="31">
        <v>5</v>
      </c>
      <c r="N266" s="43"/>
      <c r="O266" s="44"/>
      <c r="P266" s="45" t="s">
        <v>32</v>
      </c>
      <c r="Q266" s="35">
        <v>45</v>
      </c>
      <c r="R266" s="24"/>
      <c r="S266" s="43"/>
      <c r="T266" s="44"/>
      <c r="U266" s="44"/>
      <c r="V266" s="45" t="s">
        <v>39</v>
      </c>
      <c r="W266" s="35">
        <v>0.7</v>
      </c>
      <c r="X266" s="24"/>
      <c r="Y266" s="24"/>
      <c r="Z266" s="24"/>
      <c r="AA266" s="24"/>
      <c r="AB266" s="24"/>
      <c r="AC266" s="24"/>
      <c r="AD266" s="24"/>
      <c r="AE266" s="24"/>
      <c r="AF266" s="67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9:44" ht="15.75">
      <c r="I267"/>
      <c r="J267" s="205"/>
      <c r="K267" s="34" t="s">
        <v>89</v>
      </c>
      <c r="L267" s="196">
        <f>'Inputs - Equipment'!I14</f>
        <v>0</v>
      </c>
      <c r="M267" s="31">
        <v>6</v>
      </c>
      <c r="N267" s="43"/>
      <c r="O267" s="44"/>
      <c r="P267" s="47" t="s">
        <v>97</v>
      </c>
      <c r="Q267" s="35">
        <v>0.02</v>
      </c>
      <c r="R267" s="24"/>
      <c r="S267" s="43"/>
      <c r="T267" s="44"/>
      <c r="U267" s="44"/>
      <c r="V267" s="47" t="s">
        <v>40</v>
      </c>
      <c r="W267" s="35">
        <v>0.5</v>
      </c>
      <c r="X267" s="24"/>
      <c r="Y267" s="24"/>
      <c r="Z267" s="24"/>
      <c r="AA267" s="24"/>
      <c r="AB267" s="24"/>
      <c r="AC267" s="24"/>
      <c r="AD267" s="24"/>
      <c r="AE267" s="24"/>
      <c r="AF267" s="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9:44" ht="15.75">
      <c r="I268"/>
      <c r="J268" s="203"/>
      <c r="K268" s="34" t="s">
        <v>88</v>
      </c>
      <c r="L268" s="23">
        <f>'Inputs - Equipment'!I13</f>
        <v>0</v>
      </c>
      <c r="M268" s="69">
        <v>7</v>
      </c>
      <c r="N268" s="43"/>
      <c r="O268" s="44"/>
      <c r="P268" s="45" t="s">
        <v>33</v>
      </c>
      <c r="Q268" s="38" t="e">
        <f>Q266/LN((L264-Q265)/((L264-Q265)*Q267-Q265))</f>
        <v>#DIV/0!</v>
      </c>
      <c r="R268" s="24"/>
      <c r="S268" s="43"/>
      <c r="T268" s="44"/>
      <c r="U268" s="44"/>
      <c r="V268" s="47" t="s">
        <v>41</v>
      </c>
      <c r="W268" s="35">
        <v>0.61</v>
      </c>
      <c r="X268" s="24"/>
      <c r="Y268" s="24"/>
      <c r="Z268" s="24"/>
      <c r="AA268" s="24"/>
      <c r="AB268" s="24"/>
      <c r="AC268" s="24"/>
      <c r="AD268" s="24"/>
      <c r="AE268" s="24"/>
      <c r="AF268" s="67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9:44" ht="15.75">
      <c r="I269"/>
      <c r="J269" s="203"/>
      <c r="K269" s="204" t="s">
        <v>114</v>
      </c>
      <c r="L269" s="23">
        <f>IF('Inputs - Equipment'!I20="NGrid Baseline",1,IF('Inputs - Equipment'!I20="Straight Modulation",2,IF('Inputs - Equipment'!I20="Modulation + OL/OL",3,IF('Inputs - Equipment'!I20="On Line / Off Line",4,IF('Inputs - Equipment'!I20="Geometry + OL/OL",5,IF('Inputs - Equipment'!I20="VFD",6,IF('Inputs - Equipment'!I20="Staged Reciprocating ",7,IF('Inputs - Equipment'!I20="On / Off",8,9))))))))</f>
        <v>9</v>
      </c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67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9:44" ht="15.75">
      <c r="I270"/>
      <c r="J270" s="101"/>
      <c r="K270" s="48" t="s">
        <v>42</v>
      </c>
      <c r="L270" s="14">
        <v>1E-05</v>
      </c>
      <c r="M270" s="14">
        <v>0.05</v>
      </c>
      <c r="N270" s="14">
        <v>0.1</v>
      </c>
      <c r="O270" s="14">
        <v>0.15</v>
      </c>
      <c r="P270" s="14">
        <v>0.2</v>
      </c>
      <c r="Q270" s="14">
        <v>0.25</v>
      </c>
      <c r="R270" s="14">
        <v>0.3</v>
      </c>
      <c r="S270" s="14">
        <v>0.35</v>
      </c>
      <c r="T270" s="14">
        <v>0.4</v>
      </c>
      <c r="U270" s="14">
        <v>0.45</v>
      </c>
      <c r="V270" s="14">
        <v>0.5</v>
      </c>
      <c r="W270" s="14">
        <v>0.55</v>
      </c>
      <c r="X270" s="14">
        <v>0.6</v>
      </c>
      <c r="Y270" s="14">
        <v>0.65</v>
      </c>
      <c r="Z270" s="14">
        <v>0.7</v>
      </c>
      <c r="AA270" s="14">
        <v>0.75</v>
      </c>
      <c r="AB270" s="14">
        <v>0.8</v>
      </c>
      <c r="AC270" s="14">
        <v>0.85</v>
      </c>
      <c r="AD270" s="14">
        <v>0.9</v>
      </c>
      <c r="AE270" s="14">
        <v>0.95</v>
      </c>
      <c r="AF270" s="71">
        <v>1</v>
      </c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9:44" ht="15.75">
      <c r="I271"/>
      <c r="J271" s="101"/>
      <c r="K271" s="49" t="s">
        <v>43</v>
      </c>
      <c r="L271" s="12">
        <f>$L263*L270</f>
        <v>0</v>
      </c>
      <c r="M271" s="12">
        <f>$L263*M270</f>
        <v>0</v>
      </c>
      <c r="N271" s="12">
        <f>$L263*N270</f>
        <v>0</v>
      </c>
      <c r="O271" s="12">
        <f>$L263*O270</f>
        <v>0</v>
      </c>
      <c r="P271" s="12">
        <f>$L263*P270</f>
        <v>0</v>
      </c>
      <c r="Q271" s="12">
        <f>$L263*Q270</f>
        <v>0</v>
      </c>
      <c r="R271" s="12">
        <f>$L263*R270</f>
        <v>0</v>
      </c>
      <c r="S271" s="12">
        <f>$L263*S270</f>
        <v>0</v>
      </c>
      <c r="T271" s="12">
        <f>$L263*T270</f>
        <v>0</v>
      </c>
      <c r="U271" s="12">
        <f>$L263*U270</f>
        <v>0</v>
      </c>
      <c r="V271" s="12">
        <f>$L263*V270</f>
        <v>0</v>
      </c>
      <c r="W271" s="12">
        <f>$L263*W270</f>
        <v>0</v>
      </c>
      <c r="X271" s="12">
        <f>$L263*X270</f>
        <v>0</v>
      </c>
      <c r="Y271" s="12">
        <f>$L263*Y270</f>
        <v>0</v>
      </c>
      <c r="Z271" s="12">
        <f>$L263*Z270</f>
        <v>0</v>
      </c>
      <c r="AA271" s="12">
        <f>$L263*AA270</f>
        <v>0</v>
      </c>
      <c r="AB271" s="12">
        <f>$L263*AB270</f>
        <v>0</v>
      </c>
      <c r="AC271" s="12">
        <f>$L263*AC270</f>
        <v>0</v>
      </c>
      <c r="AD271" s="12">
        <f>$L263*AD270</f>
        <v>0</v>
      </c>
      <c r="AE271" s="12">
        <f>$L263*AE270</f>
        <v>0</v>
      </c>
      <c r="AF271" s="72">
        <f>$L263*AF270</f>
        <v>0</v>
      </c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9:44" ht="15.75">
      <c r="I272"/>
      <c r="J272" s="102"/>
      <c r="K272" s="48" t="s">
        <v>44</v>
      </c>
      <c r="L272" s="16" t="e">
        <f>$Q263*60*($L264-$L265)/(L271*$Q264)</f>
        <v>#DIV/0!</v>
      </c>
      <c r="M272" s="51" t="e">
        <f>$Q263*60*($L264-$L265)/(M271*$Q264)</f>
        <v>#DIV/0!</v>
      </c>
      <c r="N272" s="51" t="e">
        <f>$Q263*60*($L264-$L265)/(N271*$Q264)</f>
        <v>#DIV/0!</v>
      </c>
      <c r="O272" s="51" t="e">
        <f>$Q263*60*($L264-$L265)/(O271*$Q264)</f>
        <v>#DIV/0!</v>
      </c>
      <c r="P272" s="51" t="e">
        <f>$Q263*60*($L264-$L265)/(P271*$Q264)</f>
        <v>#DIV/0!</v>
      </c>
      <c r="Q272" s="51" t="e">
        <f>$Q263*60*($L264-$L265)/(Q271*$Q264)</f>
        <v>#DIV/0!</v>
      </c>
      <c r="R272" s="51" t="e">
        <f>$Q263*60*($L264-$L265)/(R271*$Q264)</f>
        <v>#DIV/0!</v>
      </c>
      <c r="S272" s="51" t="e">
        <f>$Q263*60*($L264-$L265)/(S271*$Q264)</f>
        <v>#DIV/0!</v>
      </c>
      <c r="T272" s="51" t="e">
        <f>$Q263*60*($L264-$L265)/(T271*$Q264)</f>
        <v>#DIV/0!</v>
      </c>
      <c r="U272" s="51" t="e">
        <f>$Q263*60*($L264-$L265)/(U271*$Q264)</f>
        <v>#DIV/0!</v>
      </c>
      <c r="V272" s="51" t="e">
        <f>$Q263*60*($L264-$L265)/(V271*$Q264)</f>
        <v>#DIV/0!</v>
      </c>
      <c r="W272" s="51" t="e">
        <f>$Q263*60*($L264-$L265)/(W271*$Q264)</f>
        <v>#DIV/0!</v>
      </c>
      <c r="X272" s="51" t="e">
        <f>$Q263*60*($L264-$L265)/(X271*$Q264)</f>
        <v>#DIV/0!</v>
      </c>
      <c r="Y272" s="51" t="e">
        <f>$Q263*60*($L264-$L265)/(Y271*$Q264)</f>
        <v>#DIV/0!</v>
      </c>
      <c r="Z272" s="51" t="e">
        <f>$Q263*60*($L264-$L265)/(Z271*$Q264)</f>
        <v>#DIV/0!</v>
      </c>
      <c r="AA272" s="51" t="e">
        <f>$Q263*60*($L264-$L265)/(AA271*$Q264)</f>
        <v>#DIV/0!</v>
      </c>
      <c r="AB272" s="51" t="e">
        <f>$Q263*60*($L264-$L265)/(AB271*$Q264)</f>
        <v>#DIV/0!</v>
      </c>
      <c r="AC272" s="51" t="e">
        <f>$Q263*60*($L264-$L265)/(AC271*$Q264)</f>
        <v>#DIV/0!</v>
      </c>
      <c r="AD272" s="51" t="e">
        <f>$Q263*60*($L264-$L265)/(AD271*$Q264)</f>
        <v>#DIV/0!</v>
      </c>
      <c r="AE272" s="51" t="e">
        <f>$Q263*60*($L264-$L265)/(AE271*$Q264)</f>
        <v>#DIV/0!</v>
      </c>
      <c r="AF272" s="103" t="e">
        <f>$Q263*60*($L264-$L265)/(AF271*$Q264)</f>
        <v>#DIV/0!</v>
      </c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9:44" ht="15.75">
      <c r="I273"/>
      <c r="J273" s="104"/>
      <c r="K273" s="48" t="s">
        <v>45</v>
      </c>
      <c r="L273" s="50" t="e">
        <f>MIN($Q266,L272)</f>
        <v>#DIV/0!</v>
      </c>
      <c r="M273" s="50" t="e">
        <f>MIN($Q266,M272)</f>
        <v>#DIV/0!</v>
      </c>
      <c r="N273" s="50" t="e">
        <f>MIN($Q266,N272)</f>
        <v>#DIV/0!</v>
      </c>
      <c r="O273" s="50" t="e">
        <f>MIN($Q266,O272)</f>
        <v>#DIV/0!</v>
      </c>
      <c r="P273" s="50" t="e">
        <f>MIN($Q266,P272)</f>
        <v>#DIV/0!</v>
      </c>
      <c r="Q273" s="50" t="e">
        <f>MIN($Q266,Q272)</f>
        <v>#DIV/0!</v>
      </c>
      <c r="R273" s="50" t="e">
        <f>MIN($Q266,R272)</f>
        <v>#DIV/0!</v>
      </c>
      <c r="S273" s="50" t="e">
        <f>MIN($Q266,S272)</f>
        <v>#DIV/0!</v>
      </c>
      <c r="T273" s="50" t="e">
        <f>MIN($Q266,T272)</f>
        <v>#DIV/0!</v>
      </c>
      <c r="U273" s="50" t="e">
        <f>MIN($Q266,U272)</f>
        <v>#DIV/0!</v>
      </c>
      <c r="V273" s="50" t="e">
        <f>MIN($Q266,V272)</f>
        <v>#DIV/0!</v>
      </c>
      <c r="W273" s="50" t="e">
        <f>MIN($Q266,W272)</f>
        <v>#DIV/0!</v>
      </c>
      <c r="X273" s="50" t="e">
        <f>MIN($Q266,X272)</f>
        <v>#DIV/0!</v>
      </c>
      <c r="Y273" s="50" t="e">
        <f>MIN($Q266,Y272)</f>
        <v>#DIV/0!</v>
      </c>
      <c r="Z273" s="50" t="e">
        <f>MIN($Q266,Z272)</f>
        <v>#DIV/0!</v>
      </c>
      <c r="AA273" s="50" t="e">
        <f>MIN($Q266,AA272)</f>
        <v>#DIV/0!</v>
      </c>
      <c r="AB273" s="50" t="e">
        <f>MIN($Q266,AB272)</f>
        <v>#DIV/0!</v>
      </c>
      <c r="AC273" s="50" t="e">
        <f>MIN($Q266,AC272)</f>
        <v>#DIV/0!</v>
      </c>
      <c r="AD273" s="50" t="e">
        <f>MIN($Q266,AD272)</f>
        <v>#DIV/0!</v>
      </c>
      <c r="AE273" s="50" t="e">
        <f>MIN($Q266,AE272)</f>
        <v>#DIV/0!</v>
      </c>
      <c r="AF273" s="73" t="e">
        <f>MIN($Q266,AF272)</f>
        <v>#DIV/0!</v>
      </c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9:44" ht="15.75">
      <c r="I274"/>
      <c r="J274" s="101"/>
      <c r="K274" s="48" t="s">
        <v>46</v>
      </c>
      <c r="L274" s="50" t="e">
        <f>$Q265+($L264-$Q265)*EXP(-L273/$Q268)</f>
        <v>#DIV/0!</v>
      </c>
      <c r="M274" s="50" t="e">
        <f>$Q265+($L264-$Q265)*EXP(-M273/$Q268)</f>
        <v>#DIV/0!</v>
      </c>
      <c r="N274" s="50" t="e">
        <f>$Q265+($L264-$Q265)*EXP(-N273/$Q268)</f>
        <v>#DIV/0!</v>
      </c>
      <c r="O274" s="50" t="e">
        <f>$Q265+($L264-$Q265)*EXP(-O273/$Q268)</f>
        <v>#DIV/0!</v>
      </c>
      <c r="P274" s="50" t="e">
        <f>$Q265+($L264-$Q265)*EXP(-P273/$Q268)</f>
        <v>#DIV/0!</v>
      </c>
      <c r="Q274" s="50" t="e">
        <f>$Q265+($L264-$Q265)*EXP(-Q273/$Q268)</f>
        <v>#DIV/0!</v>
      </c>
      <c r="R274" s="50" t="e">
        <f>$Q265+($L264-$Q265)*EXP(-R273/$Q268)</f>
        <v>#DIV/0!</v>
      </c>
      <c r="S274" s="50" t="e">
        <f>$Q265+($L264-$Q265)*EXP(-S273/$Q268)</f>
        <v>#DIV/0!</v>
      </c>
      <c r="T274" s="50" t="e">
        <f>$Q265+($L264-$Q265)*EXP(-T273/$Q268)</f>
        <v>#DIV/0!</v>
      </c>
      <c r="U274" s="50" t="e">
        <f>$Q265+($L264-$Q265)*EXP(-U273/$Q268)</f>
        <v>#DIV/0!</v>
      </c>
      <c r="V274" s="50" t="e">
        <f>$Q265+($L264-$Q265)*EXP(-V273/$Q268)</f>
        <v>#DIV/0!</v>
      </c>
      <c r="W274" s="50" t="e">
        <f>$Q265+($L264-$Q265)*EXP(-W273/$Q268)</f>
        <v>#DIV/0!</v>
      </c>
      <c r="X274" s="50" t="e">
        <f>$Q265+($L264-$Q265)*EXP(-X273/$Q268)</f>
        <v>#DIV/0!</v>
      </c>
      <c r="Y274" s="50" t="e">
        <f>$Q265+($L264-$Q265)*EXP(-Y273/$Q268)</f>
        <v>#DIV/0!</v>
      </c>
      <c r="Z274" s="50" t="e">
        <f>$Q265+($L264-$Q265)*EXP(-Z273/$Q268)</f>
        <v>#DIV/0!</v>
      </c>
      <c r="AA274" s="50" t="e">
        <f>$Q265+($L264-$Q265)*EXP(-AA273/$Q268)</f>
        <v>#DIV/0!</v>
      </c>
      <c r="AB274" s="50" t="e">
        <f>$Q265+($L264-$Q265)*EXP(-AB273/$Q268)</f>
        <v>#DIV/0!</v>
      </c>
      <c r="AC274" s="50" t="e">
        <f>$Q265+($L264-$Q265)*EXP(-AC273/$Q268)</f>
        <v>#DIV/0!</v>
      </c>
      <c r="AD274" s="50" t="e">
        <f>$Q265+($L264-$Q265)*EXP(-AD273/$Q268)</f>
        <v>#DIV/0!</v>
      </c>
      <c r="AE274" s="50" t="e">
        <f>$Q265+($L264-$Q265)*EXP(-AE273/$Q268)</f>
        <v>#DIV/0!</v>
      </c>
      <c r="AF274" s="73" t="e">
        <f>$Q265+($L264-$Q265)*EXP(-AF273/$Q268)</f>
        <v>#DIV/0!</v>
      </c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9:44" ht="15.75">
      <c r="I275"/>
      <c r="J275" s="101"/>
      <c r="K275" s="48" t="s">
        <v>47</v>
      </c>
      <c r="L275" s="50" t="e">
        <f>IF(L273=$Q266,$L266,$L266+(1-$L266)*EXP(-L273/$Q268))</f>
        <v>#DIV/0!</v>
      </c>
      <c r="M275" s="50" t="e">
        <f>IF(M273=$Q266,$L266,$L266+(1-$L266)*EXP(-M273/$Q268))</f>
        <v>#DIV/0!</v>
      </c>
      <c r="N275" s="50" t="e">
        <f>IF(N273=$Q266,$L266,$L266+(1-$L266)*EXP(-N273/$Q268))</f>
        <v>#DIV/0!</v>
      </c>
      <c r="O275" s="50" t="e">
        <f>IF(O273=$Q266,$L266,$L266+(1-$L266)*EXP(-O273/$Q268))</f>
        <v>#DIV/0!</v>
      </c>
      <c r="P275" s="50" t="e">
        <f>IF(P273=$Q266,$L266,$L266+(1-$L266)*EXP(-P273/$Q268))</f>
        <v>#DIV/0!</v>
      </c>
      <c r="Q275" s="50" t="e">
        <f>IF(Q273=$Q266,$L266,$L266+(1-$L266)*EXP(-Q273/$Q268))</f>
        <v>#DIV/0!</v>
      </c>
      <c r="R275" s="50" t="e">
        <f>IF(R273=$Q266,$L266,$L266+(1-$L266)*EXP(-R273/$Q268))</f>
        <v>#DIV/0!</v>
      </c>
      <c r="S275" s="50" t="e">
        <f>IF(S273=$Q266,$L266,$L266+(1-$L266)*EXP(-S273/$Q268))</f>
        <v>#DIV/0!</v>
      </c>
      <c r="T275" s="50" t="e">
        <f>IF(T273=$Q266,$L266,$L266+(1-$L266)*EXP(-T273/$Q268))</f>
        <v>#DIV/0!</v>
      </c>
      <c r="U275" s="50" t="e">
        <f>IF(U273=$Q266,$L266,$L266+(1-$L266)*EXP(-U273/$Q268))</f>
        <v>#DIV/0!</v>
      </c>
      <c r="V275" s="50" t="e">
        <f>IF(V273=$Q266,$L266,$L266+(1-$L266)*EXP(-V273/$Q268))</f>
        <v>#DIV/0!</v>
      </c>
      <c r="W275" s="50" t="e">
        <f>IF(W273=$Q266,$L266,$L266+(1-$L266)*EXP(-W273/$Q268))</f>
        <v>#DIV/0!</v>
      </c>
      <c r="X275" s="50" t="e">
        <f>IF(X273=$Q266,$L266,$L266+(1-$L266)*EXP(-X273/$Q268))</f>
        <v>#DIV/0!</v>
      </c>
      <c r="Y275" s="50" t="e">
        <f>IF(Y273=$Q266,$L266,$L266+(1-$L266)*EXP(-Y273/$Q268))</f>
        <v>#DIV/0!</v>
      </c>
      <c r="Z275" s="50" t="e">
        <f>IF(Z273=$Q266,$L266,$L266+(1-$L266)*EXP(-Z273/$Q268))</f>
        <v>#DIV/0!</v>
      </c>
      <c r="AA275" s="50" t="e">
        <f>IF(AA273=$Q266,$L266,$L266+(1-$L266)*EXP(-AA273/$Q268))</f>
        <v>#DIV/0!</v>
      </c>
      <c r="AB275" s="50" t="e">
        <f>IF(AB273=$Q266,$L266,$L266+(1-$L266)*EXP(-AB273/$Q268))</f>
        <v>#DIV/0!</v>
      </c>
      <c r="AC275" s="50" t="e">
        <f>IF(AC273=$Q266,$L266,$L266+(1-$L266)*EXP(-AC273/$Q268))</f>
        <v>#DIV/0!</v>
      </c>
      <c r="AD275" s="50" t="e">
        <f>IF(AD273=$Q266,$L266,$L266+(1-$L266)*EXP(-AD273/$Q268))</f>
        <v>#DIV/0!</v>
      </c>
      <c r="AE275" s="50" t="e">
        <f>IF(AE273=$Q266,$L266,$L266+(1-$L266)*EXP(-AE273/$Q268))</f>
        <v>#DIV/0!</v>
      </c>
      <c r="AF275" s="73" t="e">
        <f>IF(AF273=$Q266,$L266,$L266+(1-$L266)*EXP(-AF273/$Q268))</f>
        <v>#DIV/0!</v>
      </c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9:44" ht="15.75">
      <c r="I276"/>
      <c r="J276" s="101"/>
      <c r="K276" s="48" t="s">
        <v>48</v>
      </c>
      <c r="L276" s="50" t="e">
        <f>$L266+((1-$L266)*$Q268*(1-EXP(-L273/$Q268)))/L273</f>
        <v>#DIV/0!</v>
      </c>
      <c r="M276" s="50" t="e">
        <f>$L266+((1-$L266)*$Q268*(1-EXP(-M273/$Q268)))/M273</f>
        <v>#DIV/0!</v>
      </c>
      <c r="N276" s="50" t="e">
        <f>$L266+((1-$L266)*$Q268*(1-EXP(-N273/$Q268)))/N273</f>
        <v>#DIV/0!</v>
      </c>
      <c r="O276" s="50" t="e">
        <f>$L266+((1-$L266)*$Q268*(1-EXP(-O273/$Q268)))/O273</f>
        <v>#DIV/0!</v>
      </c>
      <c r="P276" s="50" t="e">
        <f>$L266+((1-$L266)*$Q268*(1-EXP(-P273/$Q268)))/P273</f>
        <v>#DIV/0!</v>
      </c>
      <c r="Q276" s="50" t="e">
        <f>$L266+((1-$L266)*$Q268*(1-EXP(-Q273/$Q268)))/Q273</f>
        <v>#DIV/0!</v>
      </c>
      <c r="R276" s="50" t="e">
        <f>$L266+((1-$L266)*$Q268*(1-EXP(-R273/$Q268)))/R273</f>
        <v>#DIV/0!</v>
      </c>
      <c r="S276" s="50" t="e">
        <f>$L266+((1-$L266)*$Q268*(1-EXP(-S273/$Q268)))/S273</f>
        <v>#DIV/0!</v>
      </c>
      <c r="T276" s="50" t="e">
        <f>$L266+((1-$L266)*$Q268*(1-EXP(-T273/$Q268)))/T273</f>
        <v>#DIV/0!</v>
      </c>
      <c r="U276" s="50" t="e">
        <f>$L266+((1-$L266)*$Q268*(1-EXP(-U273/$Q268)))/U273</f>
        <v>#DIV/0!</v>
      </c>
      <c r="V276" s="50" t="e">
        <f>$L266+((1-$L266)*$Q268*(1-EXP(-V273/$Q268)))/V273</f>
        <v>#DIV/0!</v>
      </c>
      <c r="W276" s="50" t="e">
        <f>$L266+((1-$L266)*$Q268*(1-EXP(-W273/$Q268)))/W273</f>
        <v>#DIV/0!</v>
      </c>
      <c r="X276" s="50" t="e">
        <f>$L266+((1-$L266)*$Q268*(1-EXP(-X273/$Q268)))/X273</f>
        <v>#DIV/0!</v>
      </c>
      <c r="Y276" s="50" t="e">
        <f>$L266+((1-$L266)*$Q268*(1-EXP(-Y273/$Q268)))/Y273</f>
        <v>#DIV/0!</v>
      </c>
      <c r="Z276" s="50" t="e">
        <f>$L266+((1-$L266)*$Q268*(1-EXP(-Z273/$Q268)))/Z273</f>
        <v>#DIV/0!</v>
      </c>
      <c r="AA276" s="50" t="e">
        <f>$L266+((1-$L266)*$Q268*(1-EXP(-AA273/$Q268)))/AA273</f>
        <v>#DIV/0!</v>
      </c>
      <c r="AB276" s="50" t="e">
        <f>$L266+((1-$L266)*$Q268*(1-EXP(-AB273/$Q268)))/AB273</f>
        <v>#DIV/0!</v>
      </c>
      <c r="AC276" s="50" t="e">
        <f>$L266+((1-$L266)*$Q268*(1-EXP(-AC273/$Q268)))/AC273</f>
        <v>#DIV/0!</v>
      </c>
      <c r="AD276" s="50" t="e">
        <f>$L266+((1-$L266)*$Q268*(1-EXP(-AD273/$Q268)))/AD273</f>
        <v>#DIV/0!</v>
      </c>
      <c r="AE276" s="50" t="e">
        <f>$L266+((1-$L266)*$Q268*(1-EXP(-AE273/$Q268)))/AE273</f>
        <v>#DIV/0!</v>
      </c>
      <c r="AF276" s="73" t="e">
        <f>$L266+((1-$L266)*$Q268*(1-EXP(-AF273/$Q268)))/AF273</f>
        <v>#DIV/0!</v>
      </c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9:44" ht="15.75">
      <c r="I277"/>
      <c r="J277" s="101"/>
      <c r="K277" s="48" t="s">
        <v>49</v>
      </c>
      <c r="L277" s="16" t="e">
        <f>L272-L273</f>
        <v>#DIV/0!</v>
      </c>
      <c r="M277" s="51" t="e">
        <f>M272-M273</f>
        <v>#DIV/0!</v>
      </c>
      <c r="N277" s="51" t="e">
        <f>N272-N273</f>
        <v>#DIV/0!</v>
      </c>
      <c r="O277" s="51" t="e">
        <f>O272-O273</f>
        <v>#DIV/0!</v>
      </c>
      <c r="P277" s="51" t="e">
        <f>P272-P273</f>
        <v>#DIV/0!</v>
      </c>
      <c r="Q277" s="51" t="e">
        <f>Q272-Q273</f>
        <v>#DIV/0!</v>
      </c>
      <c r="R277" s="51" t="e">
        <f>R272-R273</f>
        <v>#DIV/0!</v>
      </c>
      <c r="S277" s="51" t="e">
        <f>S272-S273</f>
        <v>#DIV/0!</v>
      </c>
      <c r="T277" s="51" t="e">
        <f>T272-T273</f>
        <v>#DIV/0!</v>
      </c>
      <c r="U277" s="51" t="e">
        <f>U272-U273</f>
        <v>#DIV/0!</v>
      </c>
      <c r="V277" s="51" t="e">
        <f>V272-V273</f>
        <v>#DIV/0!</v>
      </c>
      <c r="W277" s="51" t="e">
        <f>W272-W273</f>
        <v>#DIV/0!</v>
      </c>
      <c r="X277" s="51" t="e">
        <f>X272-X273</f>
        <v>#DIV/0!</v>
      </c>
      <c r="Y277" s="51" t="e">
        <f>Y272-Y273</f>
        <v>#DIV/0!</v>
      </c>
      <c r="Z277" s="51" t="e">
        <f>Z272-Z273</f>
        <v>#DIV/0!</v>
      </c>
      <c r="AA277" s="51" t="e">
        <f>AA272-AA273</f>
        <v>#DIV/0!</v>
      </c>
      <c r="AB277" s="51" t="e">
        <f>AB272-AB273</f>
        <v>#DIV/0!</v>
      </c>
      <c r="AC277" s="51" t="e">
        <f>AC272-AC273</f>
        <v>#DIV/0!</v>
      </c>
      <c r="AD277" s="51" t="e">
        <f>AD272-AD273</f>
        <v>#DIV/0!</v>
      </c>
      <c r="AE277" s="51" t="e">
        <f>AE272-AE273</f>
        <v>#DIV/0!</v>
      </c>
      <c r="AF277" s="103" t="e">
        <f>AF272-AF273</f>
        <v>#DIV/0!</v>
      </c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9:44" ht="15.75">
      <c r="I278"/>
      <c r="J278" s="101"/>
      <c r="K278" s="48" t="s">
        <v>50</v>
      </c>
      <c r="L278" s="50" t="e">
        <f>$W262*($L264-L274)/($L264-($L264-$Q265)*$Q267)</f>
        <v>#DIV/0!</v>
      </c>
      <c r="M278" s="50" t="e">
        <f>$W262*($L264-M274)/($L264-($L264-$Q265)*$Q267)</f>
        <v>#DIV/0!</v>
      </c>
      <c r="N278" s="50" t="e">
        <f>$W262*($L264-N274)/($L264-($L264-$Q265)*$Q267)</f>
        <v>#DIV/0!</v>
      </c>
      <c r="O278" s="50" t="e">
        <f>$W262*($L264-O274)/($L264-($L264-$Q265)*$Q267)</f>
        <v>#DIV/0!</v>
      </c>
      <c r="P278" s="50" t="e">
        <f>$W262*($L264-P274)/($L264-($L264-$Q265)*$Q267)</f>
        <v>#DIV/0!</v>
      </c>
      <c r="Q278" s="50" t="e">
        <f>$W262*($L264-Q274)/($L264-($L264-$Q265)*$Q267)</f>
        <v>#DIV/0!</v>
      </c>
      <c r="R278" s="50" t="e">
        <f>$W262*($L264-R274)/($L264-($L264-$Q265)*$Q267)</f>
        <v>#DIV/0!</v>
      </c>
      <c r="S278" s="50" t="e">
        <f>$W262*($L264-S274)/($L264-($L264-$Q265)*$Q267)</f>
        <v>#DIV/0!</v>
      </c>
      <c r="T278" s="50" t="e">
        <f>$W262*($L264-T274)/($L264-($L264-$Q265)*$Q267)</f>
        <v>#DIV/0!</v>
      </c>
      <c r="U278" s="50" t="e">
        <f>$W262*($L264-U274)/($L264-($L264-$Q265)*$Q267)</f>
        <v>#DIV/0!</v>
      </c>
      <c r="V278" s="50" t="e">
        <f>$W262*($L264-V274)/($L264-($L264-$Q265)*$Q267)</f>
        <v>#DIV/0!</v>
      </c>
      <c r="W278" s="50" t="e">
        <f>$W262*($L264-W274)/($L264-($L264-$Q265)*$Q267)</f>
        <v>#DIV/0!</v>
      </c>
      <c r="X278" s="50" t="e">
        <f>$W262*($L264-X274)/($L264-($L264-$Q265)*$Q267)</f>
        <v>#DIV/0!</v>
      </c>
      <c r="Y278" s="50" t="e">
        <f>$W262*($L264-Y274)/($L264-($L264-$Q265)*$Q267)</f>
        <v>#DIV/0!</v>
      </c>
      <c r="Z278" s="50" t="e">
        <f>$W262*($L264-Z274)/($L264-($L264-$Q265)*$Q267)</f>
        <v>#DIV/0!</v>
      </c>
      <c r="AA278" s="50" t="e">
        <f>$W262*($L264-AA274)/($L264-($L264-$Q265)*$Q267)</f>
        <v>#DIV/0!</v>
      </c>
      <c r="AB278" s="50" t="e">
        <f>$W262*($L264-AB274)/($L264-($L264-$Q265)*$Q267)</f>
        <v>#DIV/0!</v>
      </c>
      <c r="AC278" s="50" t="e">
        <f>$W262*($L264-AC274)/($L264-($L264-$Q265)*$Q267)</f>
        <v>#DIV/0!</v>
      </c>
      <c r="AD278" s="50" t="e">
        <f>$W262*($L264-AD274)/($L264-($L264-$Q265)*$Q267)</f>
        <v>#DIV/0!</v>
      </c>
      <c r="AE278" s="50" t="e">
        <f>$W262*($L264-AE274)/($L264-($L264-$Q265)*$Q267)</f>
        <v>#DIV/0!</v>
      </c>
      <c r="AF278" s="73" t="e">
        <f>$W262*($L264-AF274)/($L264-($L264-$Q265)*$Q267)</f>
        <v>#DIV/0!</v>
      </c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9:44" ht="15.75">
      <c r="I279"/>
      <c r="J279" s="101"/>
      <c r="K279" s="48" t="s">
        <v>51</v>
      </c>
      <c r="L279" s="50" t="e">
        <f>(L275+1)/2</f>
        <v>#DIV/0!</v>
      </c>
      <c r="M279" s="50" t="e">
        <f>(M275+1)/2</f>
        <v>#DIV/0!</v>
      </c>
      <c r="N279" s="50" t="e">
        <f>(N275+1)/2</f>
        <v>#DIV/0!</v>
      </c>
      <c r="O279" s="50" t="e">
        <f>(O275+1)/2</f>
        <v>#DIV/0!</v>
      </c>
      <c r="P279" s="50" t="e">
        <f>(P275+1)/2</f>
        <v>#DIV/0!</v>
      </c>
      <c r="Q279" s="50" t="e">
        <f>(Q275+1)/2</f>
        <v>#DIV/0!</v>
      </c>
      <c r="R279" s="50" t="e">
        <f>(R275+1)/2</f>
        <v>#DIV/0!</v>
      </c>
      <c r="S279" s="50" t="e">
        <f>(S275+1)/2</f>
        <v>#DIV/0!</v>
      </c>
      <c r="T279" s="50" t="e">
        <f>(T275+1)/2</f>
        <v>#DIV/0!</v>
      </c>
      <c r="U279" s="50" t="e">
        <f>(U275+1)/2</f>
        <v>#DIV/0!</v>
      </c>
      <c r="V279" s="50" t="e">
        <f>(V275+1)/2</f>
        <v>#DIV/0!</v>
      </c>
      <c r="W279" s="50" t="e">
        <f>(W275+1)/2</f>
        <v>#DIV/0!</v>
      </c>
      <c r="X279" s="50" t="e">
        <f>(X275+1)/2</f>
        <v>#DIV/0!</v>
      </c>
      <c r="Y279" s="50" t="e">
        <f>(Y275+1)/2</f>
        <v>#DIV/0!</v>
      </c>
      <c r="Z279" s="50" t="e">
        <f>(Z275+1)/2</f>
        <v>#DIV/0!</v>
      </c>
      <c r="AA279" s="50" t="e">
        <f>(AA275+1)/2</f>
        <v>#DIV/0!</v>
      </c>
      <c r="AB279" s="50" t="e">
        <f>(AB275+1)/2</f>
        <v>#DIV/0!</v>
      </c>
      <c r="AC279" s="50" t="e">
        <f>(AC275+1)/2</f>
        <v>#DIV/0!</v>
      </c>
      <c r="AD279" s="50" t="e">
        <f>(AD275+1)/2</f>
        <v>#DIV/0!</v>
      </c>
      <c r="AE279" s="50" t="e">
        <f>(AE275+1)/2</f>
        <v>#DIV/0!</v>
      </c>
      <c r="AF279" s="73" t="e">
        <f>(AF275+1)/2</f>
        <v>#DIV/0!</v>
      </c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9:44" ht="15.75">
      <c r="I280"/>
      <c r="J280" s="101"/>
      <c r="K280" s="48" t="s">
        <v>52</v>
      </c>
      <c r="L280" s="51" t="e">
        <f>60*$Q263*($L264-$L265+L278/60*$Q264*L271/$Q263)/($Q264*($L263-L271))</f>
        <v>#DIV/0!</v>
      </c>
      <c r="M280" s="51" t="e">
        <f>60*$Q263*($L264-$L265+M278/60*$Q264*M271/$Q263)/($Q264*($L263-M271))</f>
        <v>#DIV/0!</v>
      </c>
      <c r="N280" s="51" t="e">
        <f>60*$Q263*($L264-$L265+N278/60*$Q264*N271/$Q263)/($Q264*($L263-N271))</f>
        <v>#DIV/0!</v>
      </c>
      <c r="O280" s="51" t="e">
        <f>60*$Q263*($L264-$L265+O278/60*$Q264*O271/$Q263)/($Q264*($L263-O271))</f>
        <v>#DIV/0!</v>
      </c>
      <c r="P280" s="51" t="e">
        <f>60*$Q263*($L264-$L265+P278/60*$Q264*P271/$Q263)/($Q264*($L263-P271))</f>
        <v>#DIV/0!</v>
      </c>
      <c r="Q280" s="51" t="e">
        <f>60*$Q263*($L264-$L265+Q278/60*$Q264*Q271/$Q263)/($Q264*($L263-Q271))</f>
        <v>#DIV/0!</v>
      </c>
      <c r="R280" s="51" t="e">
        <f>60*$Q263*($L264-$L265+R278/60*$Q264*R271/$Q263)/($Q264*($L263-R271))</f>
        <v>#DIV/0!</v>
      </c>
      <c r="S280" s="51" t="e">
        <f>60*$Q263*($L264-$L265+S278/60*$Q264*S271/$Q263)/($Q264*($L263-S271))</f>
        <v>#DIV/0!</v>
      </c>
      <c r="T280" s="51" t="e">
        <f>60*$Q263*($L264-$L265+T278/60*$Q264*T271/$Q263)/($Q264*($L263-T271))</f>
        <v>#DIV/0!</v>
      </c>
      <c r="U280" s="51" t="e">
        <f>60*$Q263*($L264-$L265+U278/60*$Q264*U271/$Q263)/($Q264*($L263-U271))</f>
        <v>#DIV/0!</v>
      </c>
      <c r="V280" s="51" t="e">
        <f>60*$Q263*($L264-$L265+V278/60*$Q264*V271/$Q263)/($Q264*($L263-V271))</f>
        <v>#DIV/0!</v>
      </c>
      <c r="W280" s="51" t="e">
        <f>60*$Q263*($L264-$L265+W278/60*$Q264*W271/$Q263)/($Q264*($L263-W271))</f>
        <v>#DIV/0!</v>
      </c>
      <c r="X280" s="51" t="e">
        <f>60*$Q263*($L264-$L265+X278/60*$Q264*X271/$Q263)/($Q264*($L263-X271))</f>
        <v>#DIV/0!</v>
      </c>
      <c r="Y280" s="51" t="e">
        <f>60*$Q263*($L264-$L265+Y278/60*$Q264*Y271/$Q263)/($Q264*($L263-Y271))</f>
        <v>#DIV/0!</v>
      </c>
      <c r="Z280" s="51" t="e">
        <f>60*$Q263*($L264-$L265+Z278/60*$Q264*Z271/$Q263)/($Q264*($L263-Z271))</f>
        <v>#DIV/0!</v>
      </c>
      <c r="AA280" s="51" t="e">
        <f>60*$Q263*($L264-$L265+AA278/60*$Q264*AA271/$Q263)/($Q264*($L263-AA271))</f>
        <v>#DIV/0!</v>
      </c>
      <c r="AB280" s="51" t="e">
        <f>60*$Q263*($L264-$L265+AB278/60*$Q264*AB271/$Q263)/($Q264*($L263-AB271))</f>
        <v>#DIV/0!</v>
      </c>
      <c r="AC280" s="51" t="e">
        <f>60*$Q263*($L264-$L265+AC278/60*$Q264*AC271/$Q263)/($Q264*($L263-AC271))</f>
        <v>#DIV/0!</v>
      </c>
      <c r="AD280" s="51" t="e">
        <f>60*$Q263*($L264-$L265+AD278/60*$Q264*AD271/$Q263)/($Q264*($L263-AD271))</f>
        <v>#DIV/0!</v>
      </c>
      <c r="AE280" s="51" t="e">
        <f>60*$Q263*($L264-$L265+AE278/60*$Q264*AE271/$Q263)/($Q264*($L263-AE271))</f>
        <v>#DIV/0!</v>
      </c>
      <c r="AF280" s="103">
        <v>2000</v>
      </c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9:44" ht="15.75">
      <c r="I281"/>
      <c r="J281" s="101"/>
      <c r="K281" s="48" t="s">
        <v>53</v>
      </c>
      <c r="L281" s="16" t="e">
        <f>L273+L277+L278+L280</f>
        <v>#DIV/0!</v>
      </c>
      <c r="M281" s="51" t="e">
        <f>M273+M277+M278+M280</f>
        <v>#DIV/0!</v>
      </c>
      <c r="N281" s="51" t="e">
        <f>N273+N277+N278+N280</f>
        <v>#DIV/0!</v>
      </c>
      <c r="O281" s="51" t="e">
        <f>O273+O277+O278+O280</f>
        <v>#DIV/0!</v>
      </c>
      <c r="P281" s="51" t="e">
        <f>P273+P277+P278+P280</f>
        <v>#DIV/0!</v>
      </c>
      <c r="Q281" s="51" t="e">
        <f>Q273+Q277+Q278+Q280</f>
        <v>#DIV/0!</v>
      </c>
      <c r="R281" s="51" t="e">
        <f>R273+R277+R278+R280</f>
        <v>#DIV/0!</v>
      </c>
      <c r="S281" s="51" t="e">
        <f>S273+S277+S278+S280</f>
        <v>#DIV/0!</v>
      </c>
      <c r="T281" s="51" t="e">
        <f>T273+T277+T278+T280</f>
        <v>#DIV/0!</v>
      </c>
      <c r="U281" s="51" t="e">
        <f>U273+U277+U278+U280</f>
        <v>#DIV/0!</v>
      </c>
      <c r="V281" s="51" t="e">
        <f>V273+V277+V278+V280</f>
        <v>#DIV/0!</v>
      </c>
      <c r="W281" s="51" t="e">
        <f>W273+W277+W278+W280</f>
        <v>#DIV/0!</v>
      </c>
      <c r="X281" s="51" t="e">
        <f>X273+X277+X278+X280</f>
        <v>#DIV/0!</v>
      </c>
      <c r="Y281" s="51" t="e">
        <f>Y273+Y277+Y278+Y280</f>
        <v>#DIV/0!</v>
      </c>
      <c r="Z281" s="51" t="e">
        <f>Z273+Z277+Z278+Z280</f>
        <v>#DIV/0!</v>
      </c>
      <c r="AA281" s="51" t="e">
        <f>AA273+AA277+AA278+AA280</f>
        <v>#DIV/0!</v>
      </c>
      <c r="AB281" s="51" t="e">
        <f>AB273+AB277+AB278+AB280</f>
        <v>#DIV/0!</v>
      </c>
      <c r="AC281" s="51" t="e">
        <f>AC273+AC277+AC278+AC280</f>
        <v>#DIV/0!</v>
      </c>
      <c r="AD281" s="51" t="e">
        <f>AD273+AD277+AD278+AD280</f>
        <v>#DIV/0!</v>
      </c>
      <c r="AE281" s="51" t="e">
        <f>AE273+AE277+AE278+AE280</f>
        <v>#DIV/0!</v>
      </c>
      <c r="AF281" s="103" t="e">
        <f>AF273+AF277+AF278+AF280</f>
        <v>#DIV/0!</v>
      </c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9:44" ht="15.75">
      <c r="I282"/>
      <c r="J282" s="101"/>
      <c r="K282" s="53" t="s">
        <v>54</v>
      </c>
      <c r="L282" s="58">
        <f>(VLOOKUP(L270,'background calcs'!$B$20:$H$135,IF($L268&gt;=75,7,IF($L268&gt;=30,6,IF($L268&gt;=15,5,IF($L268&gt;=10,4,IF($L268&gt;=1.5,3,2)))))))*$L267</f>
        <v>0</v>
      </c>
      <c r="M282" s="58">
        <f>(VLOOKUP(M270,'background calcs'!$B$20:$H$135,IF($L268&gt;=75,7,IF($L268&gt;=30,6,IF($L268&gt;=15,5,IF($L268&gt;=10,4,IF($L268&gt;=1.5,3,2)))))))*$L267</f>
        <v>0</v>
      </c>
      <c r="N282" s="58">
        <f>(VLOOKUP(N270,'background calcs'!$B$20:$H$135,IF($L268&gt;=75,7,IF($L268&gt;=30,6,IF($L268&gt;=15,5,IF($L268&gt;=10,4,IF($L268&gt;=1.5,3,2)))))))*$L267</f>
        <v>0</v>
      </c>
      <c r="O282" s="58">
        <f>(VLOOKUP(O270,'background calcs'!$B$20:$H$135,IF($L268&gt;=75,7,IF($L268&gt;=30,6,IF($L268&gt;=15,5,IF($L268&gt;=10,4,IF($L268&gt;=1.5,3,2)))))))*$L267</f>
        <v>0</v>
      </c>
      <c r="P282" s="58">
        <f>(VLOOKUP(P270,'background calcs'!$B$20:$H$135,IF($L268&gt;=75,7,IF($L268&gt;=30,6,IF($L268&gt;=15,5,IF($L268&gt;=10,4,IF($L268&gt;=1.5,3,2)))))))*$L267</f>
        <v>0</v>
      </c>
      <c r="Q282" s="58">
        <f>(VLOOKUP(Q270,'background calcs'!$B$20:$H$135,IF($L268&gt;=75,7,IF($L268&gt;=30,6,IF($L268&gt;=15,5,IF($L268&gt;=10,4,IF($L268&gt;=1.5,3,2)))))))*$L267</f>
        <v>0</v>
      </c>
      <c r="R282" s="58">
        <f>(VLOOKUP(R270,'background calcs'!$B$20:$H$135,IF($L268&gt;=75,7,IF($L268&gt;=30,6,IF($L268&gt;=15,5,IF($L268&gt;=10,4,IF($L268&gt;=1.5,3,2)))))))*$L267</f>
        <v>0</v>
      </c>
      <c r="S282" s="58">
        <f>(VLOOKUP(S270,'background calcs'!$B$20:$H$135,IF($L268&gt;=75,7,IF($L268&gt;=30,6,IF($L268&gt;=15,5,IF($L268&gt;=10,4,IF($L268&gt;=1.5,3,2)))))))*$L267</f>
        <v>0</v>
      </c>
      <c r="T282" s="58">
        <f>(VLOOKUP(T270,'background calcs'!$B$20:$H$135,IF($L268&gt;=75,7,IF($L268&gt;=30,6,IF($L268&gt;=15,5,IF($L268&gt;=10,4,IF($L268&gt;=1.5,3,2)))))))*$L267</f>
        <v>0</v>
      </c>
      <c r="U282" s="58">
        <f>(VLOOKUP(U270,'background calcs'!$B$20:$H$135,IF($L268&gt;=75,7,IF($L268&gt;=30,6,IF($L268&gt;=15,5,IF($L268&gt;=10,4,IF($L268&gt;=1.5,3,2)))))))*$L267</f>
        <v>0</v>
      </c>
      <c r="V282" s="58">
        <f>(VLOOKUP(V270,'background calcs'!$B$20:$H$135,IF($L268&gt;=75,7,IF($L268&gt;=30,6,IF($L268&gt;=15,5,IF($L268&gt;=10,4,IF($L268&gt;=1.5,3,2)))))))*$L267</f>
        <v>0</v>
      </c>
      <c r="W282" s="58">
        <f>(VLOOKUP(W270,'background calcs'!$B$20:$H$135,IF($L268&gt;=75,7,IF($L268&gt;=30,6,IF($L268&gt;=15,5,IF($L268&gt;=10,4,IF($L268&gt;=1.5,3,2)))))))*$L267</f>
        <v>0</v>
      </c>
      <c r="X282" s="58">
        <f>(VLOOKUP(X270,'background calcs'!$B$20:$H$135,IF($L268&gt;=75,7,IF($L268&gt;=30,6,IF($L268&gt;=15,5,IF($L268&gt;=10,4,IF($L268&gt;=1.5,3,2)))))))*$L267</f>
        <v>0</v>
      </c>
      <c r="Y282" s="58">
        <f>(VLOOKUP(Y270,'background calcs'!$B$20:$H$135,IF($L268&gt;=75,7,IF($L268&gt;=30,6,IF($L268&gt;=15,5,IF($L268&gt;=10,4,IF($L268&gt;=1.5,3,2)))))))*$L267</f>
        <v>0</v>
      </c>
      <c r="Z282" s="58">
        <f>(VLOOKUP(Z270,'background calcs'!$B$20:$H$135,IF($L268&gt;=75,7,IF($L268&gt;=30,6,IF($L268&gt;=15,5,IF($L268&gt;=10,4,IF($L268&gt;=1.5,3,2)))))))*$L267</f>
        <v>0</v>
      </c>
      <c r="AA282" s="58">
        <f>(VLOOKUP(AA270,'background calcs'!$B$20:$H$135,IF($L268&gt;=75,7,IF($L268&gt;=30,6,IF($L268&gt;=15,5,IF($L268&gt;=10,4,IF($L268&gt;=1.5,3,2)))))))*$L267</f>
        <v>0</v>
      </c>
      <c r="AB282" s="58">
        <f>(VLOOKUP(AB270,'background calcs'!$B$20:$H$135,IF($L268&gt;=75,7,IF($L268&gt;=30,6,IF($L268&gt;=15,5,IF($L268&gt;=10,4,IF($L268&gt;=1.5,3,2)))))))*$L267</f>
        <v>0</v>
      </c>
      <c r="AC282" s="58">
        <f>(VLOOKUP(AC270,'background calcs'!$B$20:$H$135,IF($L268&gt;=75,7,IF($L268&gt;=30,6,IF($L268&gt;=15,5,IF($L268&gt;=10,4,IF($L268&gt;=1.5,3,2)))))))*$L267</f>
        <v>0</v>
      </c>
      <c r="AD282" s="58">
        <f>(VLOOKUP(AD270,'background calcs'!$B$20:$H$135,IF($L268&gt;=75,7,IF($L268&gt;=30,6,IF($L268&gt;=15,5,IF($L268&gt;=10,4,IF($L268&gt;=1.5,3,2)))))))*$L267</f>
        <v>0</v>
      </c>
      <c r="AE282" s="58">
        <f>(VLOOKUP(AE270,'background calcs'!$B$20:$H$135,IF($L268&gt;=75,7,IF($L268&gt;=30,6,IF($L268&gt;=15,5,IF($L268&gt;=10,4,IF($L268&gt;=1.5,3,2)))))))*$L267</f>
        <v>0</v>
      </c>
      <c r="AF282" s="74">
        <f>(VLOOKUP(AF270,'background calcs'!$B$20:$H$135,IF($L268&gt;=75,7,IF($L268&gt;=30,6,IF($L268&gt;=15,5,IF($L268&gt;=10,4,IF($L268&gt;=1.5,3,2)))))))*$L267</f>
        <v>0</v>
      </c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9:44" ht="15.75">
      <c r="I283"/>
      <c r="J283" s="70" t="s">
        <v>137</v>
      </c>
      <c r="K283" s="145" t="s">
        <v>126</v>
      </c>
      <c r="L283" s="13">
        <v>0.3</v>
      </c>
      <c r="M283" s="13">
        <v>0.333</v>
      </c>
      <c r="N283" s="13">
        <v>0.383</v>
      </c>
      <c r="O283" s="13">
        <v>0.45225</v>
      </c>
      <c r="P283" s="13">
        <v>0.5215</v>
      </c>
      <c r="Q283" s="13">
        <v>0.5822499999999999</v>
      </c>
      <c r="R283" s="13">
        <v>0.643</v>
      </c>
      <c r="S283" s="13">
        <v>0.6945</v>
      </c>
      <c r="T283" s="13">
        <v>0.746</v>
      </c>
      <c r="U283" s="13">
        <v>0.78</v>
      </c>
      <c r="V283" s="13">
        <v>0.8</v>
      </c>
      <c r="W283" s="13">
        <v>0.82</v>
      </c>
      <c r="X283" s="13">
        <v>0.84</v>
      </c>
      <c r="Y283" s="13">
        <v>0.86</v>
      </c>
      <c r="Z283" s="13">
        <v>0.88</v>
      </c>
      <c r="AA283" s="13">
        <v>0.9</v>
      </c>
      <c r="AB283" s="13">
        <v>0.92</v>
      </c>
      <c r="AC283" s="13">
        <v>0.94</v>
      </c>
      <c r="AD283" s="13">
        <v>0.96</v>
      </c>
      <c r="AE283" s="13">
        <v>0.98</v>
      </c>
      <c r="AF283" s="75">
        <v>1</v>
      </c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9:44" ht="15.75">
      <c r="I284"/>
      <c r="J284" s="70" t="s">
        <v>133</v>
      </c>
      <c r="K284" s="54" t="s">
        <v>55</v>
      </c>
      <c r="L284" s="14">
        <f>(1-$W266)*L270+$W266</f>
        <v>0.7000029999999999</v>
      </c>
      <c r="M284" s="14">
        <f>(1-$W266)*M270+$W266</f>
        <v>0.715</v>
      </c>
      <c r="N284" s="14">
        <f>(1-$W266)*N270+$W266</f>
        <v>0.73</v>
      </c>
      <c r="O284" s="14">
        <f>(1-$W266)*O270+$W266</f>
        <v>0.745</v>
      </c>
      <c r="P284" s="14">
        <f>(1-$W266)*P270+$W266</f>
        <v>0.76</v>
      </c>
      <c r="Q284" s="14">
        <f>(1-$W266)*Q270+$W266</f>
        <v>0.7749999999999999</v>
      </c>
      <c r="R284" s="14">
        <f>(1-$W266)*R270+$W266</f>
        <v>0.7899999999999999</v>
      </c>
      <c r="S284" s="14">
        <f>(1-$W266)*S270+$W266</f>
        <v>0.8049999999999999</v>
      </c>
      <c r="T284" s="14">
        <f>(1-$W266)*T270+$W266</f>
        <v>0.82</v>
      </c>
      <c r="U284" s="14">
        <f>(1-$W266)*U270+$W266</f>
        <v>0.835</v>
      </c>
      <c r="V284" s="14">
        <f>(1-$W266)*V270+$W266</f>
        <v>0.85</v>
      </c>
      <c r="W284" s="14">
        <f>(1-$W266)*W270+$W266</f>
        <v>0.865</v>
      </c>
      <c r="X284" s="14">
        <f>(1-$W266)*X270+$W266</f>
        <v>0.88</v>
      </c>
      <c r="Y284" s="14">
        <f>(1-$W266)*Y270+$W266</f>
        <v>0.895</v>
      </c>
      <c r="Z284" s="14">
        <f>(1-$W266)*Z270+$W266</f>
        <v>0.9099999999999999</v>
      </c>
      <c r="AA284" s="14">
        <f>(1-$W266)*AA270+$W266</f>
        <v>0.925</v>
      </c>
      <c r="AB284" s="14">
        <f>(1-$W266)*AB270+$W266</f>
        <v>0.94</v>
      </c>
      <c r="AC284" s="14">
        <f>(1-$W266)*AC270+$W266</f>
        <v>0.955</v>
      </c>
      <c r="AD284" s="14">
        <f>(1-$W266)*AD270+$W266</f>
        <v>0.97</v>
      </c>
      <c r="AE284" s="14">
        <f>(1-$W266)*AE270+$W266</f>
        <v>0.985</v>
      </c>
      <c r="AF284" s="71">
        <f>(1-$W266)*AF270+$W266</f>
        <v>1</v>
      </c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9:44" ht="15.75">
      <c r="I285"/>
      <c r="J285" s="70" t="s">
        <v>140</v>
      </c>
      <c r="K285" s="53" t="s">
        <v>148</v>
      </c>
      <c r="L285" s="14">
        <f>L266</f>
        <v>0</v>
      </c>
      <c r="M285" s="14" t="e">
        <f>M286-(($W286-$W285)*M270*2)</f>
        <v>#DIV/0!</v>
      </c>
      <c r="N285" s="14" t="e">
        <f>N286-(($W286-$W285)*N270*2)</f>
        <v>#DIV/0!</v>
      </c>
      <c r="O285" s="14" t="e">
        <f>O286-(($W286-$W285)*O270*2)</f>
        <v>#DIV/0!</v>
      </c>
      <c r="P285" s="14" t="e">
        <f>P286-(($W286-$W285)*P270*2)</f>
        <v>#DIV/0!</v>
      </c>
      <c r="Q285" s="14" t="e">
        <f>Q286-(($W286-$W285)*Q270*2)</f>
        <v>#DIV/0!</v>
      </c>
      <c r="R285" s="14" t="e">
        <f>R286-(($W286-$W285)*R270*2)</f>
        <v>#DIV/0!</v>
      </c>
      <c r="S285" s="14" t="e">
        <f>S286-(($W286-$W285)*S270*2)</f>
        <v>#DIV/0!</v>
      </c>
      <c r="T285" s="14" t="e">
        <f>T286-(($W286-$W285)*T270*2)</f>
        <v>#DIV/0!</v>
      </c>
      <c r="U285" s="14" t="e">
        <f>U286-(($W286-$W285)*U270*2)</f>
        <v>#DIV/0!</v>
      </c>
      <c r="V285" s="14" t="e">
        <f>V286-(($W286-$W285)*V270*2)</f>
        <v>#DIV/0!</v>
      </c>
      <c r="W285" s="14">
        <f>W284</f>
        <v>0.865</v>
      </c>
      <c r="X285" s="14">
        <f>X284</f>
        <v>0.88</v>
      </c>
      <c r="Y285" s="14">
        <f>Y284</f>
        <v>0.895</v>
      </c>
      <c r="Z285" s="14">
        <f>Z284</f>
        <v>0.9099999999999999</v>
      </c>
      <c r="AA285" s="14">
        <f>AA284</f>
        <v>0.925</v>
      </c>
      <c r="AB285" s="14">
        <f>AB284</f>
        <v>0.94</v>
      </c>
      <c r="AC285" s="14">
        <f>AC284</f>
        <v>0.955</v>
      </c>
      <c r="AD285" s="14">
        <f>AD284</f>
        <v>0.97</v>
      </c>
      <c r="AE285" s="14">
        <f>AE284</f>
        <v>0.985</v>
      </c>
      <c r="AF285" s="71">
        <f>AF284</f>
        <v>1</v>
      </c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9:44" ht="15.75">
      <c r="I286"/>
      <c r="J286" s="70" t="s">
        <v>131</v>
      </c>
      <c r="K286" s="53" t="s">
        <v>139</v>
      </c>
      <c r="L286" s="14" t="e">
        <f>(L273*L276+L277*$L266+L278*L279+L280*$W263)/L281</f>
        <v>#DIV/0!</v>
      </c>
      <c r="M286" s="14" t="e">
        <f>(M273*M276+M277*$L266+M278*M279+M280*$W263)/M281</f>
        <v>#DIV/0!</v>
      </c>
      <c r="N286" s="14" t="e">
        <f>(N273*N276+N277*$L266+N278*N279+N280*$W263)/N281</f>
        <v>#DIV/0!</v>
      </c>
      <c r="O286" s="14" t="e">
        <f>(O273*O276+O277*$L266+O278*O279+O280*$W263)/O281</f>
        <v>#DIV/0!</v>
      </c>
      <c r="P286" s="14" t="e">
        <f>(P273*P276+P277*$L266+P278*P279+P280*$W263)/P281</f>
        <v>#DIV/0!</v>
      </c>
      <c r="Q286" s="14" t="e">
        <f>(Q273*Q276+Q277*$L266+Q278*Q279+Q280*$W263)/Q281</f>
        <v>#DIV/0!</v>
      </c>
      <c r="R286" s="14" t="e">
        <f>(R273*R276+R277*$L266+R278*R279+R280*$W263)/R281</f>
        <v>#DIV/0!</v>
      </c>
      <c r="S286" s="14" t="e">
        <f>(S273*S276+S277*$L266+S278*S279+S280*$W263)/S281</f>
        <v>#DIV/0!</v>
      </c>
      <c r="T286" s="14" t="e">
        <f>(T273*T276+T277*$L266+T278*T279+T280*$W263)/T281</f>
        <v>#DIV/0!</v>
      </c>
      <c r="U286" s="14" t="e">
        <f>(U273*U276+U277*$L266+U278*U279+U280*$W263)/U281</f>
        <v>#DIV/0!</v>
      </c>
      <c r="V286" s="14" t="e">
        <f>(V273*V276+V277*$L266+V278*V279+V280*$W263)/V281</f>
        <v>#DIV/0!</v>
      </c>
      <c r="W286" s="14" t="e">
        <f>(W273*W276+W277*$L266+W278*W279+W280*$W263)/W281</f>
        <v>#DIV/0!</v>
      </c>
      <c r="X286" s="14" t="e">
        <f>(X273*X276+X277*$L266+X278*X279+X280*$W263)/X281</f>
        <v>#DIV/0!</v>
      </c>
      <c r="Y286" s="14" t="e">
        <f>(Y273*Y276+Y277*$L266+Y278*Y279+Y280*$W263)/Y281</f>
        <v>#DIV/0!</v>
      </c>
      <c r="Z286" s="14" t="e">
        <f>(Z273*Z276+Z277*$L266+Z278*Z279+Z280*$W263)/Z281</f>
        <v>#DIV/0!</v>
      </c>
      <c r="AA286" s="14" t="e">
        <f>(AA273*AA276+AA277*$L266+AA278*AA279+AA280*$W263)/AA281</f>
        <v>#DIV/0!</v>
      </c>
      <c r="AB286" s="14" t="e">
        <f>(AB273*AB276+AB277*$L266+AB278*AB279+AB280*$W263)/AB281</f>
        <v>#DIV/0!</v>
      </c>
      <c r="AC286" s="14" t="e">
        <f>(AC273*AC276+AC277*$L266+AC278*AC279+AC280*$W263)/AC281</f>
        <v>#DIV/0!</v>
      </c>
      <c r="AD286" s="14" t="e">
        <f>(AD273*AD276+AD277*$L266+AD278*AD279+AD280*$W263)/AD281</f>
        <v>#DIV/0!</v>
      </c>
      <c r="AE286" s="14" t="e">
        <f>(AE273*AE276+AE277*$L266+AE278*AE279+AE280*$W263)/AE281</f>
        <v>#DIV/0!</v>
      </c>
      <c r="AF286" s="71">
        <v>1</v>
      </c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9:44" ht="15.75">
      <c r="I287"/>
      <c r="J287" s="70" t="s">
        <v>135</v>
      </c>
      <c r="K287" s="53" t="s">
        <v>99</v>
      </c>
      <c r="L287" s="13">
        <f>L266</f>
        <v>0</v>
      </c>
      <c r="M287" s="13" t="e">
        <f>MIN(M286,+N287-(N286-M286)*(1-(1/7)/5%*M270))</f>
        <v>#DIV/0!</v>
      </c>
      <c r="N287" s="13" t="e">
        <f>MIN(N286,+O287-(O286-N286)*(1-(1/7)/5%*N270))</f>
        <v>#DIV/0!</v>
      </c>
      <c r="O287" s="13" t="e">
        <f>MIN(O286,+P287-(P286-O286)*(1-(1/7)/5%*O270))</f>
        <v>#DIV/0!</v>
      </c>
      <c r="P287" s="13" t="e">
        <f>MIN(P286,+Q287-(Q286-P286)*(1-(1/7)/5%*P270))</f>
        <v>#DIV/0!</v>
      </c>
      <c r="Q287" s="13" t="e">
        <f>MIN(Q286,+R287-(R286-Q286)*(1-(1/7)/5%*Q270))</f>
        <v>#DIV/0!</v>
      </c>
      <c r="R287" s="13" t="e">
        <f>MIN(R286,+S287-(S286-R286)*(1-(1/7)/5%*R270))</f>
        <v>#DIV/0!</v>
      </c>
      <c r="S287" s="13" t="e">
        <f>MIN(S286,+T287-(T286-S286)*(1-(1/7)/5%*S270))</f>
        <v>#DIV/0!</v>
      </c>
      <c r="T287" s="148">
        <f>U287-(U284-T284)</f>
        <v>0.595</v>
      </c>
      <c r="U287" s="13">
        <f>V287-(V284-U284)</f>
        <v>0.61</v>
      </c>
      <c r="V287" s="13">
        <f>W287-(W284-V284)</f>
        <v>0.625</v>
      </c>
      <c r="W287" s="13">
        <v>0.64</v>
      </c>
      <c r="X287" s="13">
        <f>Y287-($AF287-$W287)/9</f>
        <v>0.6799999999999997</v>
      </c>
      <c r="Y287" s="13">
        <f>Z287-($AF287-$W287)/9</f>
        <v>0.7199999999999998</v>
      </c>
      <c r="Z287" s="13">
        <f>AA287-($AF287-$W287)/9</f>
        <v>0.7599999999999998</v>
      </c>
      <c r="AA287" s="13">
        <f>AB287-($AF287-$W287)/9</f>
        <v>0.7999999999999998</v>
      </c>
      <c r="AB287" s="13">
        <f>AC287-($AF287-$W287)/9</f>
        <v>0.8399999999999999</v>
      </c>
      <c r="AC287" s="13">
        <f>AD287-($AF287-$W287)/9</f>
        <v>0.8799999999999999</v>
      </c>
      <c r="AD287" s="13">
        <f>AE287-($AF287-$W287)/9</f>
        <v>0.9199999999999999</v>
      </c>
      <c r="AE287" s="13">
        <f>AF287-($AF287-$W287)/9</f>
        <v>0.96</v>
      </c>
      <c r="AF287" s="75">
        <v>1</v>
      </c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9:44" ht="15.75">
      <c r="I288"/>
      <c r="J288" s="70" t="s">
        <v>141</v>
      </c>
      <c r="K288" s="53" t="s">
        <v>149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75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9:44" ht="15.75">
      <c r="I289"/>
      <c r="J289" s="70" t="s">
        <v>145</v>
      </c>
      <c r="K289" s="53" t="s">
        <v>150</v>
      </c>
      <c r="L289" s="87">
        <f>L266</f>
        <v>0</v>
      </c>
      <c r="M289" s="13">
        <f>L289+($AF289-$L289)/20</f>
        <v>0.05</v>
      </c>
      <c r="N289" s="13">
        <f>M289+($AF289-$L289)/20</f>
        <v>0.1</v>
      </c>
      <c r="O289" s="13">
        <f>N289+($AF289-$L289)/20</f>
        <v>0.15000000000000002</v>
      </c>
      <c r="P289" s="13">
        <f>O289+($AF289-$L289)/20</f>
        <v>0.2</v>
      </c>
      <c r="Q289" s="13">
        <f>P289+($AF289-$L289)/20</f>
        <v>0.25</v>
      </c>
      <c r="R289" s="13">
        <f>Q289+($AF289-$L289)/20</f>
        <v>0.3</v>
      </c>
      <c r="S289" s="13">
        <f>R289+($AF289-$L289)/20</f>
        <v>0.35</v>
      </c>
      <c r="T289" s="13">
        <f>S289+($AF289-$L289)/20</f>
        <v>0.39999999999999997</v>
      </c>
      <c r="U289" s="13">
        <f>T289+($AF289-$L289)/20</f>
        <v>0.44999999999999996</v>
      </c>
      <c r="V289" s="13">
        <f>U289+($AF289-$L289)/20</f>
        <v>0.49999999999999994</v>
      </c>
      <c r="W289" s="13">
        <f>V289+($AF289-$L289)/20</f>
        <v>0.5499999999999999</v>
      </c>
      <c r="X289" s="13">
        <f>W289+($AF289-$L289)/20</f>
        <v>0.6</v>
      </c>
      <c r="Y289" s="13">
        <f>X289+($AF289-$L289)/20</f>
        <v>0.65</v>
      </c>
      <c r="Z289" s="13">
        <f>Y289+($AF289-$L289)/20</f>
        <v>0.7000000000000001</v>
      </c>
      <c r="AA289" s="13">
        <f>Z289+($AF289-$L289)/20</f>
        <v>0.7500000000000001</v>
      </c>
      <c r="AB289" s="13">
        <f>AA289+($AF289-$L289)/20</f>
        <v>0.8000000000000002</v>
      </c>
      <c r="AC289" s="13">
        <f>AB289+($AF289-$L289)/20</f>
        <v>0.8500000000000002</v>
      </c>
      <c r="AD289" s="13">
        <f>AC289+($AF289-$L289)/20</f>
        <v>0.9000000000000002</v>
      </c>
      <c r="AE289" s="13">
        <f>AD289+($AF289-$L289)/20</f>
        <v>0.9500000000000003</v>
      </c>
      <c r="AF289" s="75">
        <v>1</v>
      </c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9:44" ht="15.75">
      <c r="I290"/>
      <c r="J290" s="70" t="s">
        <v>146</v>
      </c>
      <c r="K290" s="53" t="s">
        <v>0</v>
      </c>
      <c r="L290" s="13">
        <v>0</v>
      </c>
      <c r="M290" s="14">
        <v>0.05</v>
      </c>
      <c r="N290" s="14">
        <v>0.1</v>
      </c>
      <c r="O290" s="14">
        <v>0.15</v>
      </c>
      <c r="P290" s="14">
        <v>0.2</v>
      </c>
      <c r="Q290" s="14">
        <v>0.25</v>
      </c>
      <c r="R290" s="14">
        <v>0.3</v>
      </c>
      <c r="S290" s="14">
        <v>0.35</v>
      </c>
      <c r="T290" s="14">
        <v>0.4</v>
      </c>
      <c r="U290" s="14">
        <v>0.45</v>
      </c>
      <c r="V290" s="14">
        <v>0.5</v>
      </c>
      <c r="W290" s="14">
        <v>0.55</v>
      </c>
      <c r="X290" s="14">
        <v>0.6</v>
      </c>
      <c r="Y290" s="14">
        <v>0.65</v>
      </c>
      <c r="Z290" s="14">
        <v>0.7</v>
      </c>
      <c r="AA290" s="14">
        <v>0.75</v>
      </c>
      <c r="AB290" s="14">
        <v>0.8</v>
      </c>
      <c r="AC290" s="14">
        <v>0.85</v>
      </c>
      <c r="AD290" s="14">
        <v>0.9</v>
      </c>
      <c r="AE290" s="14">
        <v>0.95</v>
      </c>
      <c r="AF290" s="71">
        <v>1</v>
      </c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9:44" ht="15.75">
      <c r="I291"/>
      <c r="J291" s="70" t="s">
        <v>138</v>
      </c>
      <c r="K291" s="53" t="s">
        <v>4</v>
      </c>
      <c r="L291" s="13">
        <f>(VLOOKUP(L283,'background calcs'!$B$20:$H$135,IF($L268&gt;=75,7,IF($L268&gt;=30,6,IF($L268&gt;=15,5,IF($L268&gt;=10,4,IF($L268&gt;=1.5,3,2)))))))*$L267</f>
        <v>0</v>
      </c>
      <c r="M291" s="13">
        <f>(VLOOKUP(M283,'background calcs'!$B$20:$H$135,IF($L268&gt;=75,7,IF($L268&gt;=30,6,IF($L268&gt;=15,5,IF($L268&gt;=10,4,IF($L268&gt;=1.5,3,2)))))))*$L267</f>
        <v>0</v>
      </c>
      <c r="N291" s="13">
        <f>(VLOOKUP(N283,'background calcs'!$B$20:$H$135,IF($L268&gt;=75,7,IF($L268&gt;=30,6,IF($L268&gt;=15,5,IF($L268&gt;=10,4,IF($L268&gt;=1.5,3,2)))))))*$L267</f>
        <v>0</v>
      </c>
      <c r="O291" s="13">
        <f>(VLOOKUP(O283,'background calcs'!$B$20:$H$135,IF($L268&gt;=75,7,IF($L268&gt;=30,6,IF($L268&gt;=15,5,IF($L268&gt;=10,4,IF($L268&gt;=1.5,3,2)))))))*$L267</f>
        <v>0</v>
      </c>
      <c r="P291" s="13">
        <f>(VLOOKUP(P283,'background calcs'!$B$20:$H$135,IF($L268&gt;=75,7,IF($L268&gt;=30,6,IF($L268&gt;=15,5,IF($L268&gt;=10,4,IF($L268&gt;=1.5,3,2)))))))*$L267</f>
        <v>0</v>
      </c>
      <c r="Q291" s="13">
        <f>(VLOOKUP(Q283,'background calcs'!$B$20:$H$135,IF($L268&gt;=75,7,IF($L268&gt;=30,6,IF($L268&gt;=15,5,IF($L268&gt;=10,4,IF($L268&gt;=1.5,3,2)))))))*$L267</f>
        <v>0</v>
      </c>
      <c r="R291" s="13">
        <f>(VLOOKUP(R283,'background calcs'!$B$20:$H$135,IF($L268&gt;=75,7,IF($L268&gt;=30,6,IF($L268&gt;=15,5,IF($L268&gt;=10,4,IF($L268&gt;=1.5,3,2)))))))*$L267</f>
        <v>0</v>
      </c>
      <c r="S291" s="13">
        <f>(VLOOKUP(S283,'background calcs'!$B$20:$H$135,IF($L268&gt;=75,7,IF($L268&gt;=30,6,IF($L268&gt;=15,5,IF($L268&gt;=10,4,IF($L268&gt;=1.5,3,2)))))))*$L267</f>
        <v>0</v>
      </c>
      <c r="T291" s="13">
        <f>(VLOOKUP(T283,'background calcs'!$B$20:$H$135,IF($L268&gt;=75,7,IF($L268&gt;=30,6,IF($L268&gt;=15,5,IF($L268&gt;=10,4,IF($L268&gt;=1.5,3,2)))))))*$L267</f>
        <v>0</v>
      </c>
      <c r="U291" s="13">
        <f>(VLOOKUP(U283,'background calcs'!$B$20:$H$135,IF($L268&gt;=75,7,IF($L268&gt;=30,6,IF($L268&gt;=15,5,IF($L268&gt;=10,4,IF($L268&gt;=1.5,3,2)))))))*$L267</f>
        <v>0</v>
      </c>
      <c r="V291" s="13">
        <f>(VLOOKUP(V283,'background calcs'!$B$20:$H$135,IF($L268&gt;=75,7,IF($L268&gt;=30,6,IF($L268&gt;=15,5,IF($L268&gt;=10,4,IF($L268&gt;=1.5,3,2)))))))*$L267</f>
        <v>0</v>
      </c>
      <c r="W291" s="13">
        <f>(VLOOKUP(W283,'background calcs'!$B$20:$H$135,IF($L268&gt;=75,7,IF($L268&gt;=30,6,IF($L268&gt;=15,5,IF($L268&gt;=10,4,IF($L268&gt;=1.5,3,2)))))))*$L267</f>
        <v>0</v>
      </c>
      <c r="X291" s="13">
        <f>(VLOOKUP(X283,'background calcs'!$B$20:$H$135,IF($L268&gt;=75,7,IF($L268&gt;=30,6,IF($L268&gt;=15,5,IF($L268&gt;=10,4,IF($L268&gt;=1.5,3,2)))))))*$L267</f>
        <v>0</v>
      </c>
      <c r="Y291" s="13">
        <f>(VLOOKUP(Y283,'background calcs'!$B$20:$H$135,IF($L268&gt;=75,7,IF($L268&gt;=30,6,IF($L268&gt;=15,5,IF($L268&gt;=10,4,IF($L268&gt;=1.5,3,2)))))))*$L267</f>
        <v>0</v>
      </c>
      <c r="Z291" s="13">
        <f>(VLOOKUP(Z283,'background calcs'!$B$20:$H$135,IF($L268&gt;=75,7,IF($L268&gt;=30,6,IF($L268&gt;=15,5,IF($L268&gt;=10,4,IF($L268&gt;=1.5,3,2)))))))*$L267</f>
        <v>0</v>
      </c>
      <c r="AA291" s="13">
        <f>(VLOOKUP(AA283,'background calcs'!$B$20:$H$135,IF($L268&gt;=75,7,IF($L268&gt;=30,6,IF($L268&gt;=15,5,IF($L268&gt;=10,4,IF($L268&gt;=1.5,3,2)))))))*$L267</f>
        <v>0</v>
      </c>
      <c r="AB291" s="13">
        <f>(VLOOKUP(AB283,'background calcs'!$B$20:$H$135,IF($L268&gt;=75,7,IF($L268&gt;=30,6,IF($L268&gt;=15,5,IF($L268&gt;=10,4,IF($L268&gt;=1.5,3,2)))))))*$L267</f>
        <v>0</v>
      </c>
      <c r="AC291" s="13">
        <f>(VLOOKUP(AC283,'background calcs'!$B$20:$H$135,IF($L268&gt;=75,7,IF($L268&gt;=30,6,IF($L268&gt;=15,5,IF($L268&gt;=10,4,IF($L268&gt;=1.5,3,2)))))))*$L267</f>
        <v>0</v>
      </c>
      <c r="AD291" s="13">
        <f>(VLOOKUP(AD283,'background calcs'!$B$20:$H$135,IF($L268&gt;=75,7,IF($L268&gt;=30,6,IF($L268&gt;=15,5,IF($L268&gt;=10,4,IF($L268&gt;=1.5,3,2)))))))*$L267</f>
        <v>0</v>
      </c>
      <c r="AE291" s="13">
        <f>(VLOOKUP(AE283,'background calcs'!$B$20:$H$135,IF($L268&gt;=75,7,IF($L268&gt;=30,6,IF($L268&gt;=15,5,IF($L268&gt;=10,4,IF($L268&gt;=1.5,3,2)))))))*$L267</f>
        <v>0</v>
      </c>
      <c r="AF291" s="75">
        <f>(VLOOKUP(AF283,'background calcs'!$B$20:$H$135,IF($L268&gt;=75,7,IF($L268&gt;=30,6,IF($L268&gt;=15,5,IF($L268&gt;=10,4,IF($L268&gt;=1.5,3,2)))))))*$L267</f>
        <v>0</v>
      </c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9:44" ht="15.75">
      <c r="I292"/>
      <c r="J292" s="70" t="s">
        <v>134</v>
      </c>
      <c r="K292" s="53" t="s">
        <v>5</v>
      </c>
      <c r="L292" s="13">
        <f>(VLOOKUP(L284,'background calcs'!$B$20:$H$135,IF($L268&gt;=75,7,IF($L268&gt;=30,6,IF($L268&gt;=15,5,IF($L268&gt;=10,4,IF($L268&gt;=1.5,3,2)))))))*$L267</f>
        <v>0</v>
      </c>
      <c r="M292" s="13">
        <f>(VLOOKUP(M284,'background calcs'!$B$20:$H$135,IF($L268&gt;=75,7,IF($L268&gt;=30,6,IF($L268&gt;=15,5,IF($L268&gt;=10,4,IF($L268&gt;=1.5,3,2)))))))*$L267</f>
        <v>0</v>
      </c>
      <c r="N292" s="13">
        <f>(VLOOKUP(N284,'background calcs'!$B$20:$H$135,IF($L268&gt;=75,7,IF($L268&gt;=30,6,IF($L268&gt;=15,5,IF($L268&gt;=10,4,IF($L268&gt;=1.5,3,2)))))))*$L267</f>
        <v>0</v>
      </c>
      <c r="O292" s="13">
        <f>(VLOOKUP(O284,'background calcs'!$B$20:$H$135,IF($L268&gt;=75,7,IF($L268&gt;=30,6,IF($L268&gt;=15,5,IF($L268&gt;=10,4,IF($L268&gt;=1.5,3,2)))))))*$L267</f>
        <v>0</v>
      </c>
      <c r="P292" s="13">
        <f>(VLOOKUP(P284,'background calcs'!$B$20:$H$135,IF($L268&gt;=75,7,IF($L268&gt;=30,6,IF($L268&gt;=15,5,IF($L268&gt;=10,4,IF($L268&gt;=1.5,3,2)))))))*$L267</f>
        <v>0</v>
      </c>
      <c r="Q292" s="13">
        <f>(VLOOKUP(Q284,'background calcs'!$B$20:$H$135,IF($L268&gt;=75,7,IF($L268&gt;=30,6,IF($L268&gt;=15,5,IF($L268&gt;=10,4,IF($L268&gt;=1.5,3,2)))))))*$L267</f>
        <v>0</v>
      </c>
      <c r="R292" s="13">
        <f>(VLOOKUP(R284,'background calcs'!$B$20:$H$135,IF($L268&gt;=75,7,IF($L268&gt;=30,6,IF($L268&gt;=15,5,IF($L268&gt;=10,4,IF($L268&gt;=1.5,3,2)))))))*$L267</f>
        <v>0</v>
      </c>
      <c r="S292" s="13">
        <f>(VLOOKUP(S284,'background calcs'!$B$20:$H$135,IF($L268&gt;=75,7,IF($L268&gt;=30,6,IF($L268&gt;=15,5,IF($L268&gt;=10,4,IF($L268&gt;=1.5,3,2)))))))*$L267</f>
        <v>0</v>
      </c>
      <c r="T292" s="13">
        <f>(VLOOKUP(T284,'background calcs'!$B$20:$H$135,IF($L268&gt;=75,7,IF($L268&gt;=30,6,IF($L268&gt;=15,5,IF($L268&gt;=10,4,IF($L268&gt;=1.5,3,2)))))))*$L267</f>
        <v>0</v>
      </c>
      <c r="U292" s="13">
        <f>(VLOOKUP(U284,'background calcs'!$B$20:$H$135,IF($L268&gt;=75,7,IF($L268&gt;=30,6,IF($L268&gt;=15,5,IF($L268&gt;=10,4,IF($L268&gt;=1.5,3,2)))))))*$L267</f>
        <v>0</v>
      </c>
      <c r="V292" s="13">
        <f>(VLOOKUP(V284,'background calcs'!$B$20:$H$135,IF($L268&gt;=75,7,IF($L268&gt;=30,6,IF($L268&gt;=15,5,IF($L268&gt;=10,4,IF($L268&gt;=1.5,3,2)))))))*$L267</f>
        <v>0</v>
      </c>
      <c r="W292" s="13">
        <f>(VLOOKUP(W284,'background calcs'!$B$20:$H$135,IF($L268&gt;=75,7,IF($L268&gt;=30,6,IF($L268&gt;=15,5,IF($L268&gt;=10,4,IF($L268&gt;=1.5,3,2)))))))*$L267</f>
        <v>0</v>
      </c>
      <c r="X292" s="13">
        <f>(VLOOKUP(X284,'background calcs'!$B$20:$H$135,IF($L268&gt;=75,7,IF($L268&gt;=30,6,IF($L268&gt;=15,5,IF($L268&gt;=10,4,IF($L268&gt;=1.5,3,2)))))))*$L267</f>
        <v>0</v>
      </c>
      <c r="Y292" s="13">
        <f>(VLOOKUP(Y284,'background calcs'!$B$20:$H$135,IF($L268&gt;=75,7,IF($L268&gt;=30,6,IF($L268&gt;=15,5,IF($L268&gt;=10,4,IF($L268&gt;=1.5,3,2)))))))*$L267</f>
        <v>0</v>
      </c>
      <c r="Z292" s="13">
        <f>(VLOOKUP(Z284,'background calcs'!$B$20:$H$135,IF($L268&gt;=75,7,IF($L268&gt;=30,6,IF($L268&gt;=15,5,IF($L268&gt;=10,4,IF($L268&gt;=1.5,3,2)))))))*$L267</f>
        <v>0</v>
      </c>
      <c r="AA292" s="13">
        <f>(VLOOKUP(AA284,'background calcs'!$B$20:$H$135,IF($L268&gt;=75,7,IF($L268&gt;=30,6,IF($L268&gt;=15,5,IF($L268&gt;=10,4,IF($L268&gt;=1.5,3,2)))))))*$L267</f>
        <v>0</v>
      </c>
      <c r="AB292" s="13">
        <f>(VLOOKUP(AB284,'background calcs'!$B$20:$H$135,IF($L268&gt;=75,7,IF($L268&gt;=30,6,IF($L268&gt;=15,5,IF($L268&gt;=10,4,IF($L268&gt;=1.5,3,2)))))))*$L267</f>
        <v>0</v>
      </c>
      <c r="AC292" s="13">
        <f>(VLOOKUP(AC284,'background calcs'!$B$20:$H$135,IF($L268&gt;=75,7,IF($L268&gt;=30,6,IF($L268&gt;=15,5,IF($L268&gt;=10,4,IF($L268&gt;=1.5,3,2)))))))*$L267</f>
        <v>0</v>
      </c>
      <c r="AD292" s="13">
        <f>(VLOOKUP(AD284,'background calcs'!$B$20:$H$135,IF($L268&gt;=75,7,IF($L268&gt;=30,6,IF($L268&gt;=15,5,IF($L268&gt;=10,4,IF($L268&gt;=1.5,3,2)))))))*$L267</f>
        <v>0</v>
      </c>
      <c r="AE292" s="13">
        <f>(VLOOKUP(AE284,'background calcs'!$B$20:$H$135,IF($L268&gt;=75,7,IF($L268&gt;=30,6,IF($L268&gt;=15,5,IF($L268&gt;=10,4,IF($L268&gt;=1.5,3,2)))))))*$L267</f>
        <v>0</v>
      </c>
      <c r="AF292" s="75">
        <f>(VLOOKUP(AF284,'background calcs'!$B$20:$H$135,IF($L268&gt;=75,7,IF($L268&gt;=30,6,IF($L268&gt;=15,5,IF($L268&gt;=10,4,IF($L268&gt;=1.5,3,2)))))))*$L267</f>
        <v>0</v>
      </c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9:44" ht="15.75">
      <c r="I293"/>
      <c r="J293" s="70" t="s">
        <v>142</v>
      </c>
      <c r="K293" s="53" t="s">
        <v>6</v>
      </c>
      <c r="L293" s="13">
        <f>(VLOOKUP(L285,'background calcs'!$B$20:$H$135,IF($L268&gt;=75,7,IF($L268&gt;=30,6,IF($L268&gt;=15,5,IF($L268&gt;=10,4,IF($L268&gt;=1.5,3,2)))))))*$L267</f>
        <v>0</v>
      </c>
      <c r="M293" s="13" t="e">
        <f>(VLOOKUP(M285,'background calcs'!$B$20:$H$135,IF($L268&gt;=75,7,IF($L268&gt;=30,6,IF($L268&gt;=15,5,IF($L268&gt;=10,4,IF($L268&gt;=1.5,3,2)))))))*$L267</f>
        <v>#DIV/0!</v>
      </c>
      <c r="N293" s="13" t="e">
        <f>(VLOOKUP(N285,'background calcs'!$B$20:$H$135,IF($L268&gt;=75,7,IF($L268&gt;=30,6,IF($L268&gt;=15,5,IF($L268&gt;=10,4,IF($L268&gt;=1.5,3,2)))))))*$L267</f>
        <v>#DIV/0!</v>
      </c>
      <c r="O293" s="13" t="e">
        <f>(VLOOKUP(O285,'background calcs'!$B$20:$H$135,IF($L268&gt;=75,7,IF($L268&gt;=30,6,IF($L268&gt;=15,5,IF($L268&gt;=10,4,IF($L268&gt;=1.5,3,2)))))))*$L267</f>
        <v>#DIV/0!</v>
      </c>
      <c r="P293" s="13" t="e">
        <f>(VLOOKUP(P285,'background calcs'!$B$20:$H$135,IF($L268&gt;=75,7,IF($L268&gt;=30,6,IF($L268&gt;=15,5,IF($L268&gt;=10,4,IF($L268&gt;=1.5,3,2)))))))*$L267</f>
        <v>#DIV/0!</v>
      </c>
      <c r="Q293" s="13" t="e">
        <f>(VLOOKUP(Q285,'background calcs'!$B$20:$H$135,IF($L268&gt;=75,7,IF($L268&gt;=30,6,IF($L268&gt;=15,5,IF($L268&gt;=10,4,IF($L268&gt;=1.5,3,2)))))))*$L267</f>
        <v>#DIV/0!</v>
      </c>
      <c r="R293" s="13" t="e">
        <f>(VLOOKUP(R285,'background calcs'!$B$20:$H$135,IF($L268&gt;=75,7,IF($L268&gt;=30,6,IF($L268&gt;=15,5,IF($L268&gt;=10,4,IF($L268&gt;=1.5,3,2)))))))*$L267</f>
        <v>#DIV/0!</v>
      </c>
      <c r="S293" s="13" t="e">
        <f>(VLOOKUP(S285,'background calcs'!$B$20:$H$135,IF($L268&gt;=75,7,IF($L268&gt;=30,6,IF($L268&gt;=15,5,IF($L268&gt;=10,4,IF($L268&gt;=1.5,3,2)))))))*$L267</f>
        <v>#DIV/0!</v>
      </c>
      <c r="T293" s="13" t="e">
        <f>(VLOOKUP(T285,'background calcs'!$B$20:$H$135,IF($L268&gt;=75,7,IF($L268&gt;=30,6,IF($L268&gt;=15,5,IF($L268&gt;=10,4,IF($L268&gt;=1.5,3,2)))))))*$L267</f>
        <v>#DIV/0!</v>
      </c>
      <c r="U293" s="13" t="e">
        <f>(VLOOKUP(U285,'background calcs'!$B$20:$H$135,IF($L268&gt;=75,7,IF($L268&gt;=30,6,IF($L268&gt;=15,5,IF($L268&gt;=10,4,IF($L268&gt;=1.5,3,2)))))))*$L267</f>
        <v>#DIV/0!</v>
      </c>
      <c r="V293" s="13" t="e">
        <f>(VLOOKUP(V285,'background calcs'!$B$20:$H$135,IF($L268&gt;=75,7,IF($L268&gt;=30,6,IF($L268&gt;=15,5,IF($L268&gt;=10,4,IF($L268&gt;=1.5,3,2)))))))*$L267</f>
        <v>#DIV/0!</v>
      </c>
      <c r="W293" s="13">
        <f>(VLOOKUP(W285,'background calcs'!$B$20:$H$135,IF($L268&gt;=75,7,IF($L268&gt;=30,6,IF($L268&gt;=15,5,IF($L268&gt;=10,4,IF($L268&gt;=1.5,3,2)))))))*$L267</f>
        <v>0</v>
      </c>
      <c r="X293" s="13">
        <f>(VLOOKUP(X285,'background calcs'!$B$20:$H$135,IF($L268&gt;=75,7,IF($L268&gt;=30,6,IF($L268&gt;=15,5,IF($L268&gt;=10,4,IF($L268&gt;=1.5,3,2)))))))*$L267</f>
        <v>0</v>
      </c>
      <c r="Y293" s="13">
        <f>(VLOOKUP(Y285,'background calcs'!$B$20:$H$135,IF($L268&gt;=75,7,IF($L268&gt;=30,6,IF($L268&gt;=15,5,IF($L268&gt;=10,4,IF($L268&gt;=1.5,3,2)))))))*$L267</f>
        <v>0</v>
      </c>
      <c r="Z293" s="13">
        <f>(VLOOKUP(Z285,'background calcs'!$B$20:$H$135,IF($L268&gt;=75,7,IF($L268&gt;=30,6,IF($L268&gt;=15,5,IF($L268&gt;=10,4,IF($L268&gt;=1.5,3,2)))))))*$L267</f>
        <v>0</v>
      </c>
      <c r="AA293" s="13">
        <f>(VLOOKUP(AA285,'background calcs'!$B$20:$H$135,IF($L268&gt;=75,7,IF($L268&gt;=30,6,IF($L268&gt;=15,5,IF($L268&gt;=10,4,IF($L268&gt;=1.5,3,2)))))))*$L267</f>
        <v>0</v>
      </c>
      <c r="AB293" s="13">
        <f>(VLOOKUP(AB285,'background calcs'!$B$20:$H$135,IF($L268&gt;=75,7,IF($L268&gt;=30,6,IF($L268&gt;=15,5,IF($L268&gt;=10,4,IF($L268&gt;=1.5,3,2)))))))*$L267</f>
        <v>0</v>
      </c>
      <c r="AC293" s="13">
        <f>(VLOOKUP(AC285,'background calcs'!$B$20:$H$135,IF($L268&gt;=75,7,IF($L268&gt;=30,6,IF($L268&gt;=15,5,IF($L268&gt;=10,4,IF($L268&gt;=1.5,3,2)))))))*$L267</f>
        <v>0</v>
      </c>
      <c r="AD293" s="13">
        <f>(VLOOKUP(AD285,'background calcs'!$B$20:$H$135,IF($L268&gt;=75,7,IF($L268&gt;=30,6,IF($L268&gt;=15,5,IF($L268&gt;=10,4,IF($L268&gt;=1.5,3,2)))))))*$L267</f>
        <v>0</v>
      </c>
      <c r="AE293" s="13">
        <f>(VLOOKUP(AE285,'background calcs'!$B$20:$H$135,IF($L268&gt;=75,7,IF($L268&gt;=30,6,IF($L268&gt;=15,5,IF($L268&gt;=10,4,IF($L268&gt;=1.5,3,2)))))))*$L267</f>
        <v>0</v>
      </c>
      <c r="AF293" s="75">
        <f>(VLOOKUP(AF285,'background calcs'!$B$20:$H$135,IF($L268&gt;=75,7,IF($L268&gt;=30,6,IF($L268&gt;=15,5,IF($L268&gt;=10,4,IF($L268&gt;=1.5,3,2)))))))*$L267</f>
        <v>0</v>
      </c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9:44" ht="15.75">
      <c r="I294"/>
      <c r="J294" s="70" t="s">
        <v>132</v>
      </c>
      <c r="K294" s="53" t="s">
        <v>7</v>
      </c>
      <c r="L294" s="13" t="e">
        <f>(VLOOKUP(L286,'background calcs'!$B$20:$H$135,IF($L268&gt;=75,7,IF($L268&gt;=30,6,IF($L268&gt;=15,5,IF($L268&gt;=10,4,IF($L268&gt;=1.5,3,2)))))))*$L267</f>
        <v>#DIV/0!</v>
      </c>
      <c r="M294" s="13" t="e">
        <f>(VLOOKUP(M286,'background calcs'!$B$20:$H$135,IF($L268&gt;=75,7,IF($L268&gt;=30,6,IF($L268&gt;=15,5,IF($L268&gt;=10,4,IF($L268&gt;=1.5,3,2)))))))*$L267</f>
        <v>#DIV/0!</v>
      </c>
      <c r="N294" s="13" t="e">
        <f>(VLOOKUP(N286,'background calcs'!$B$20:$H$135,IF($L268&gt;=75,7,IF($L268&gt;=30,6,IF($L268&gt;=15,5,IF($L268&gt;=10,4,IF($L268&gt;=1.5,3,2)))))))*$L267</f>
        <v>#DIV/0!</v>
      </c>
      <c r="O294" s="13" t="e">
        <f>(VLOOKUP(O286,'background calcs'!$B$20:$H$135,IF($L268&gt;=75,7,IF($L268&gt;=30,6,IF($L268&gt;=15,5,IF($L268&gt;=10,4,IF($L268&gt;=1.5,3,2)))))))*$L267</f>
        <v>#DIV/0!</v>
      </c>
      <c r="P294" s="13" t="e">
        <f>(VLOOKUP(P286,'background calcs'!$B$20:$H$135,IF($L268&gt;=75,7,IF($L268&gt;=30,6,IF($L268&gt;=15,5,IF($L268&gt;=10,4,IF($L268&gt;=1.5,3,2)))))))*$L267</f>
        <v>#DIV/0!</v>
      </c>
      <c r="Q294" s="13" t="e">
        <f>(VLOOKUP(Q286,'background calcs'!$B$20:$H$135,IF($L268&gt;=75,7,IF($L268&gt;=30,6,IF($L268&gt;=15,5,IF($L268&gt;=10,4,IF($L268&gt;=1.5,3,2)))))))*$L267</f>
        <v>#DIV/0!</v>
      </c>
      <c r="R294" s="13" t="e">
        <f>(VLOOKUP(R286,'background calcs'!$B$20:$H$135,IF($L268&gt;=75,7,IF($L268&gt;=30,6,IF($L268&gt;=15,5,IF($L268&gt;=10,4,IF($L268&gt;=1.5,3,2)))))))*$L267</f>
        <v>#DIV/0!</v>
      </c>
      <c r="S294" s="13" t="e">
        <f>(VLOOKUP(S286,'background calcs'!$B$20:$H$135,IF($L268&gt;=75,7,IF($L268&gt;=30,6,IF($L268&gt;=15,5,IF($L268&gt;=10,4,IF($L268&gt;=1.5,3,2)))))))*$L267</f>
        <v>#DIV/0!</v>
      </c>
      <c r="T294" s="13" t="e">
        <f>(VLOOKUP(T286,'background calcs'!$B$20:$H$135,IF($L268&gt;=75,7,IF($L268&gt;=30,6,IF($L268&gt;=15,5,IF($L268&gt;=10,4,IF($L268&gt;=1.5,3,2)))))))*$L267</f>
        <v>#DIV/0!</v>
      </c>
      <c r="U294" s="13" t="e">
        <f>(VLOOKUP(U286,'background calcs'!$B$20:$H$135,IF($L268&gt;=75,7,IF($L268&gt;=30,6,IF($L268&gt;=15,5,IF($L268&gt;=10,4,IF($L268&gt;=1.5,3,2)))))))*$L267</f>
        <v>#DIV/0!</v>
      </c>
      <c r="V294" s="13" t="e">
        <f>(VLOOKUP(V286,'background calcs'!$B$20:$H$135,IF($L268&gt;=75,7,IF($L268&gt;=30,6,IF($L268&gt;=15,5,IF($L268&gt;=10,4,IF($L268&gt;=1.5,3,2)))))))*$L267</f>
        <v>#DIV/0!</v>
      </c>
      <c r="W294" s="13" t="e">
        <f>(VLOOKUP(W286,'background calcs'!$B$20:$H$135,IF($L268&gt;=75,7,IF($L268&gt;=30,6,IF($L268&gt;=15,5,IF($L268&gt;=10,4,IF($L268&gt;=1.5,3,2)))))))*$L267</f>
        <v>#DIV/0!</v>
      </c>
      <c r="X294" s="13" t="e">
        <f>(VLOOKUP(X286,'background calcs'!$B$20:$H$135,IF($L268&gt;=75,7,IF($L268&gt;=30,6,IF($L268&gt;=15,5,IF($L268&gt;=10,4,IF($L268&gt;=1.5,3,2)))))))*$L267</f>
        <v>#DIV/0!</v>
      </c>
      <c r="Y294" s="13" t="e">
        <f>(VLOOKUP(Y286,'background calcs'!$B$20:$H$135,IF($L268&gt;=75,7,IF($L268&gt;=30,6,IF($L268&gt;=15,5,IF($L268&gt;=10,4,IF($L268&gt;=1.5,3,2)))))))*$L267</f>
        <v>#DIV/0!</v>
      </c>
      <c r="Z294" s="13" t="e">
        <f>(VLOOKUP(Z286,'background calcs'!$B$20:$H$135,IF($L268&gt;=75,7,IF($L268&gt;=30,6,IF($L268&gt;=15,5,IF($L268&gt;=10,4,IF($L268&gt;=1.5,3,2)))))))*$L267</f>
        <v>#DIV/0!</v>
      </c>
      <c r="AA294" s="13" t="e">
        <f>(VLOOKUP(AA286,'background calcs'!$B$20:$H$135,IF($L268&gt;=75,7,IF($L268&gt;=30,6,IF($L268&gt;=15,5,IF($L268&gt;=10,4,IF($L268&gt;=1.5,3,2)))))))*$L267</f>
        <v>#DIV/0!</v>
      </c>
      <c r="AB294" s="13" t="e">
        <f>(VLOOKUP(AB286,'background calcs'!$B$20:$H$135,IF($L268&gt;=75,7,IF($L268&gt;=30,6,IF($L268&gt;=15,5,IF($L268&gt;=10,4,IF($L268&gt;=1.5,3,2)))))))*$L267</f>
        <v>#DIV/0!</v>
      </c>
      <c r="AC294" s="13" t="e">
        <f>(VLOOKUP(AC286,'background calcs'!$B$20:$H$135,IF($L268&gt;=75,7,IF($L268&gt;=30,6,IF($L268&gt;=15,5,IF($L268&gt;=10,4,IF($L268&gt;=1.5,3,2)))))))*$L267</f>
        <v>#DIV/0!</v>
      </c>
      <c r="AD294" s="13" t="e">
        <f>(VLOOKUP(AD286,'background calcs'!$B$20:$H$135,IF($L268&gt;=75,7,IF($L268&gt;=30,6,IF($L268&gt;=15,5,IF($L268&gt;=10,4,IF($L268&gt;=1.5,3,2)))))))*$L267</f>
        <v>#DIV/0!</v>
      </c>
      <c r="AE294" s="13" t="e">
        <f>(VLOOKUP(AE286,'background calcs'!$B$20:$H$135,IF($L268&gt;=75,7,IF($L268&gt;=30,6,IF($L268&gt;=15,5,IF($L268&gt;=10,4,IF($L268&gt;=1.5,3,2)))))))*$L267</f>
        <v>#DIV/0!</v>
      </c>
      <c r="AF294" s="75">
        <f>(VLOOKUP(AF286,'background calcs'!$B$20:$H$135,IF($L268&gt;=75,7,IF($L268&gt;=30,6,IF($L268&gt;=15,5,IF($L268&gt;=10,4,IF($L268&gt;=1.5,3,2)))))))*$L267</f>
        <v>0</v>
      </c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9:44" ht="15.75">
      <c r="I295"/>
      <c r="J295" s="70" t="s">
        <v>136</v>
      </c>
      <c r="K295" s="53" t="s">
        <v>8</v>
      </c>
      <c r="L295" s="13">
        <f>(VLOOKUP(L287,'background calcs'!$B$20:$H$135,IF($L268&gt;=75,7,IF($L268&gt;=30,6,IF($L268&gt;=15,5,IF($L268&gt;=10,4,IF($L268&gt;=1.5,3,2)))))))*$L267</f>
        <v>0</v>
      </c>
      <c r="M295" s="13" t="e">
        <f>(VLOOKUP(M287,'background calcs'!$B$20:$H$135,IF($L268&gt;=75,7,IF($L268&gt;=30,6,IF($L268&gt;=15,5,IF($L268&gt;=10,4,IF($L268&gt;=1.5,3,2)))))))*$L267</f>
        <v>#DIV/0!</v>
      </c>
      <c r="N295" s="13" t="e">
        <f>(VLOOKUP(N287,'background calcs'!$B$20:$H$135,IF($L268&gt;=75,7,IF($L268&gt;=30,6,IF($L268&gt;=15,5,IF($L268&gt;=10,4,IF($L268&gt;=1.5,3,2)))))))*$L267</f>
        <v>#DIV/0!</v>
      </c>
      <c r="O295" s="13" t="e">
        <f>(VLOOKUP(O287,'background calcs'!$B$20:$H$135,IF($L268&gt;=75,7,IF($L268&gt;=30,6,IF($L268&gt;=15,5,IF($L268&gt;=10,4,IF($L268&gt;=1.5,3,2)))))))*$L267</f>
        <v>#DIV/0!</v>
      </c>
      <c r="P295" s="13" t="e">
        <f>(VLOOKUP(P287,'background calcs'!$B$20:$H$135,IF($L268&gt;=75,7,IF($L268&gt;=30,6,IF($L268&gt;=15,5,IF($L268&gt;=10,4,IF($L268&gt;=1.5,3,2)))))))*$L267</f>
        <v>#DIV/0!</v>
      </c>
      <c r="Q295" s="13" t="e">
        <f>(VLOOKUP(Q287,'background calcs'!$B$20:$H$135,IF($L268&gt;=75,7,IF($L268&gt;=30,6,IF($L268&gt;=15,5,IF($L268&gt;=10,4,IF($L268&gt;=1.5,3,2)))))))*$L267</f>
        <v>#DIV/0!</v>
      </c>
      <c r="R295" s="13" t="e">
        <f>(VLOOKUP(R287,'background calcs'!$B$20:$H$135,IF($L268&gt;=75,7,IF($L268&gt;=30,6,IF($L268&gt;=15,5,IF($L268&gt;=10,4,IF($L268&gt;=1.5,3,2)))))))*$L267</f>
        <v>#DIV/0!</v>
      </c>
      <c r="S295" s="13" t="e">
        <f>(VLOOKUP(S287,'background calcs'!$B$20:$H$135,IF($L268&gt;=75,7,IF($L268&gt;=30,6,IF($L268&gt;=15,5,IF($L268&gt;=10,4,IF($L268&gt;=1.5,3,2)))))))*$L267</f>
        <v>#DIV/0!</v>
      </c>
      <c r="T295" s="13">
        <f>(VLOOKUP(T287,'background calcs'!$B$20:$H$135,IF($L268&gt;=75,7,IF($L268&gt;=30,6,IF($L268&gt;=15,5,IF($L268&gt;=10,4,IF($L268&gt;=1.5,3,2)))))))*$L267</f>
        <v>0</v>
      </c>
      <c r="U295" s="13">
        <f>(VLOOKUP(U287,'background calcs'!$B$20:$H$135,IF($L268&gt;=75,7,IF($L268&gt;=30,6,IF($L268&gt;=15,5,IF($L268&gt;=10,4,IF($L268&gt;=1.5,3,2)))))))*$L267</f>
        <v>0</v>
      </c>
      <c r="V295" s="13">
        <f>(VLOOKUP(V287,'background calcs'!$B$20:$H$135,IF($L268&gt;=75,7,IF($L268&gt;=30,6,IF($L268&gt;=15,5,IF($L268&gt;=10,4,IF($L268&gt;=1.5,3,2)))))))*$L267</f>
        <v>0</v>
      </c>
      <c r="W295" s="13">
        <f>(VLOOKUP(W287,'background calcs'!$B$20:$H$135,IF($L268&gt;=75,7,IF($L268&gt;=30,6,IF($L268&gt;=15,5,IF($L268&gt;=10,4,IF($L268&gt;=1.5,3,2)))))))*$L267</f>
        <v>0</v>
      </c>
      <c r="X295" s="13">
        <f>(VLOOKUP(X287,'background calcs'!$B$20:$H$135,IF($L268&gt;=75,7,IF($L268&gt;=30,6,IF($L268&gt;=15,5,IF($L268&gt;=10,4,IF($L268&gt;=1.5,3,2)))))))*$L267</f>
        <v>0</v>
      </c>
      <c r="Y295" s="13">
        <f>(VLOOKUP(Y287,'background calcs'!$B$20:$H$135,IF($L268&gt;=75,7,IF($L268&gt;=30,6,IF($L268&gt;=15,5,IF($L268&gt;=10,4,IF($L268&gt;=1.5,3,2)))))))*$L267</f>
        <v>0</v>
      </c>
      <c r="Z295" s="13">
        <f>(VLOOKUP(Z287,'background calcs'!$B$20:$H$135,IF($L268&gt;=75,7,IF($L268&gt;=30,6,IF($L268&gt;=15,5,IF($L268&gt;=10,4,IF($L268&gt;=1.5,3,2)))))))*$L267</f>
        <v>0</v>
      </c>
      <c r="AA295" s="13">
        <f>(VLOOKUP(AA287,'background calcs'!$B$20:$H$135,IF($L268&gt;=75,7,IF($L268&gt;=30,6,IF($L268&gt;=15,5,IF($L268&gt;=10,4,IF($L268&gt;=1.5,3,2)))))))*$L267</f>
        <v>0</v>
      </c>
      <c r="AB295" s="13">
        <f>(VLOOKUP(AB287,'background calcs'!$B$20:$H$135,IF($L268&gt;=75,7,IF($L268&gt;=30,6,IF($L268&gt;=15,5,IF($L268&gt;=10,4,IF($L268&gt;=1.5,3,2)))))))*$L267</f>
        <v>0</v>
      </c>
      <c r="AC295" s="13">
        <f>(VLOOKUP(AC287,'background calcs'!$B$20:$H$135,IF($L268&gt;=75,7,IF($L268&gt;=30,6,IF($L268&gt;=15,5,IF($L268&gt;=10,4,IF($L268&gt;=1.5,3,2)))))))*$L267</f>
        <v>0</v>
      </c>
      <c r="AD295" s="13">
        <f>(VLOOKUP(AD287,'background calcs'!$B$20:$H$135,IF($L268&gt;=75,7,IF($L268&gt;=30,6,IF($L268&gt;=15,5,IF($L268&gt;=10,4,IF($L268&gt;=1.5,3,2)))))))*$L267</f>
        <v>0</v>
      </c>
      <c r="AE295" s="13">
        <f>(VLOOKUP(AE287,'background calcs'!$B$20:$H$135,IF($L268&gt;=75,7,IF($L268&gt;=30,6,IF($L268&gt;=15,5,IF($L268&gt;=10,4,IF($L268&gt;=1.5,3,2)))))))*$L267</f>
        <v>0</v>
      </c>
      <c r="AF295" s="75">
        <f>(VLOOKUP(AF287,'background calcs'!$B$20:$H$135,IF($L268&gt;=75,7,IF($L268&gt;=30,6,IF($L268&gt;=15,5,IF($L268&gt;=10,4,IF($L268&gt;=1.5,3,2)))))))*$L267</f>
        <v>0</v>
      </c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9:44" ht="15.75">
      <c r="I296"/>
      <c r="J296" s="70" t="s">
        <v>143</v>
      </c>
      <c r="K296" s="62" t="s">
        <v>9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75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9:44" ht="15.75">
      <c r="I297"/>
      <c r="J297" s="70" t="s">
        <v>144</v>
      </c>
      <c r="K297" s="62" t="s">
        <v>10</v>
      </c>
      <c r="L297" s="13">
        <f>(VLOOKUP(L289,'background calcs'!$B$20:$H$135,IF($L268&gt;=75,7,IF($L268&gt;=30,6,IF($L268&gt;=15,5,IF($L268&gt;=10,4,IF($L268&gt;=1.5,3,2)))))))*$L267</f>
        <v>0</v>
      </c>
      <c r="M297" s="13">
        <f>(VLOOKUP(M289,'background calcs'!$B$20:$H$135,IF($L268&gt;=75,7,IF($L268&gt;=30,6,IF($L268&gt;=15,5,IF($L268&gt;=10,4,IF($L268&gt;=1.5,3,2)))))))*$L267</f>
        <v>0</v>
      </c>
      <c r="N297" s="13">
        <f>(VLOOKUP(N289,'background calcs'!$B$20:$H$135,IF($L268&gt;=75,7,IF($L268&gt;=30,6,IF($L268&gt;=15,5,IF($L268&gt;=10,4,IF($L268&gt;=1.5,3,2)))))))*$L267</f>
        <v>0</v>
      </c>
      <c r="O297" s="13">
        <f>(VLOOKUP(O289,'background calcs'!$B$20:$H$135,IF($L268&gt;=75,7,IF($L268&gt;=30,6,IF($L268&gt;=15,5,IF($L268&gt;=10,4,IF($L268&gt;=1.5,3,2)))))))*$L267</f>
        <v>0</v>
      </c>
      <c r="P297" s="13">
        <f>(VLOOKUP(P289,'background calcs'!$B$20:$H$135,IF($L268&gt;=75,7,IF($L268&gt;=30,6,IF($L268&gt;=15,5,IF($L268&gt;=10,4,IF($L268&gt;=1.5,3,2)))))))*$L267</f>
        <v>0</v>
      </c>
      <c r="Q297" s="13">
        <f>(VLOOKUP(Q289,'background calcs'!$B$20:$H$135,IF($L268&gt;=75,7,IF($L268&gt;=30,6,IF($L268&gt;=15,5,IF($L268&gt;=10,4,IF($L268&gt;=1.5,3,2)))))))*$L267</f>
        <v>0</v>
      </c>
      <c r="R297" s="13">
        <f>(VLOOKUP(R289,'background calcs'!$B$20:$H$135,IF($L268&gt;=75,7,IF($L268&gt;=30,6,IF($L268&gt;=15,5,IF($L268&gt;=10,4,IF($L268&gt;=1.5,3,2)))))))*$L267</f>
        <v>0</v>
      </c>
      <c r="S297" s="13">
        <f>(VLOOKUP(S289,'background calcs'!$B$20:$H$135,IF($L268&gt;=75,7,IF($L268&gt;=30,6,IF($L268&gt;=15,5,IF($L268&gt;=10,4,IF($L268&gt;=1.5,3,2)))))))*$L267</f>
        <v>0</v>
      </c>
      <c r="T297" s="13">
        <f>(VLOOKUP(T289,'background calcs'!$B$20:$H$135,IF($L268&gt;=75,7,IF($L268&gt;=30,6,IF($L268&gt;=15,5,IF($L268&gt;=10,4,IF($L268&gt;=1.5,3,2)))))))*$L267</f>
        <v>0</v>
      </c>
      <c r="U297" s="13">
        <f>(VLOOKUP(U289,'background calcs'!$B$20:$H$135,IF($L268&gt;=75,7,IF($L268&gt;=30,6,IF($L268&gt;=15,5,IF($L268&gt;=10,4,IF($L268&gt;=1.5,3,2)))))))*$L267</f>
        <v>0</v>
      </c>
      <c r="V297" s="13">
        <f>(VLOOKUP(V289,'background calcs'!$B$20:$H$135,IF($L268&gt;=75,7,IF($L268&gt;=30,6,IF($L268&gt;=15,5,IF($L268&gt;=10,4,IF($L268&gt;=1.5,3,2)))))))*$L267</f>
        <v>0</v>
      </c>
      <c r="W297" s="13">
        <f>(VLOOKUP(W289,'background calcs'!$B$20:$H$135,IF($L268&gt;=75,7,IF($L268&gt;=30,6,IF($L268&gt;=15,5,IF($L268&gt;=10,4,IF($L268&gt;=1.5,3,2)))))))*$L267</f>
        <v>0</v>
      </c>
      <c r="X297" s="13">
        <f>(VLOOKUP(X289,'background calcs'!$B$20:$H$135,IF($L268&gt;=75,7,IF($L268&gt;=30,6,IF($L268&gt;=15,5,IF($L268&gt;=10,4,IF($L268&gt;=1.5,3,2)))))))*$L267</f>
        <v>0</v>
      </c>
      <c r="Y297" s="13">
        <f>(VLOOKUP(Y289,'background calcs'!$B$20:$H$135,IF($L268&gt;=75,7,IF($L268&gt;=30,6,IF($L268&gt;=15,5,IF($L268&gt;=10,4,IF($L268&gt;=1.5,3,2)))))))*$L267</f>
        <v>0</v>
      </c>
      <c r="Z297" s="13">
        <f>(VLOOKUP(Z289,'background calcs'!$B$20:$H$135,IF($L268&gt;=75,7,IF($L268&gt;=30,6,IF($L268&gt;=15,5,IF($L268&gt;=10,4,IF($L268&gt;=1.5,3,2)))))))*$L267</f>
        <v>0</v>
      </c>
      <c r="AA297" s="13">
        <f>(VLOOKUP(AA289,'background calcs'!$B$20:$H$135,IF($L268&gt;=75,7,IF($L268&gt;=30,6,IF($L268&gt;=15,5,IF($L268&gt;=10,4,IF($L268&gt;=1.5,3,2)))))))*$L267</f>
        <v>0</v>
      </c>
      <c r="AB297" s="13">
        <f>(VLOOKUP(AB289,'background calcs'!$B$20:$H$135,IF($L268&gt;=75,7,IF($L268&gt;=30,6,IF($L268&gt;=15,5,IF($L268&gt;=10,4,IF($L268&gt;=1.5,3,2)))))))*$L267</f>
        <v>0</v>
      </c>
      <c r="AC297" s="13">
        <f>(VLOOKUP(AC289,'background calcs'!$B$20:$H$135,IF($L268&gt;=75,7,IF($L268&gt;=30,6,IF($L268&gt;=15,5,IF($L268&gt;=10,4,IF($L268&gt;=1.5,3,2)))))))*$L267</f>
        <v>0</v>
      </c>
      <c r="AD297" s="13">
        <f>(VLOOKUP(AD289,'background calcs'!$B$20:$H$135,IF($L268&gt;=75,7,IF($L268&gt;=30,6,IF($L268&gt;=15,5,IF($L268&gt;=10,4,IF($L268&gt;=1.5,3,2)))))))*$L267</f>
        <v>0</v>
      </c>
      <c r="AE297" s="13">
        <f>(VLOOKUP(AE289,'background calcs'!$B$20:$H$135,IF($L268&gt;=75,7,IF($L268&gt;=30,6,IF($L268&gt;=15,5,IF($L268&gt;=10,4,IF($L268&gt;=1.5,3,2)))))))*$L267</f>
        <v>0</v>
      </c>
      <c r="AF297" s="75">
        <f>(VLOOKUP(AF289,'background calcs'!$B$20:$H$135,IF($L268&gt;=75,7,IF($L268&gt;=30,6,IF($L268&gt;=15,5,IF($L268&gt;=10,4,IF($L268&gt;=1.5,3,2)))))))*$L267</f>
        <v>0</v>
      </c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9:44" ht="16.5" thickBot="1">
      <c r="I298"/>
      <c r="J298" s="91" t="s">
        <v>147</v>
      </c>
      <c r="K298" s="92" t="s">
        <v>11</v>
      </c>
      <c r="L298" s="64">
        <f>(VLOOKUP(L290,'background calcs'!$B$20:$H$135,IF($L268&gt;=75,7,IF($L268&gt;=30,6,IF($L268&gt;=15,5,IF($L268&gt;=10,4,IF($L268&gt;=1.5,3,2)))))))*$L267</f>
        <v>0</v>
      </c>
      <c r="M298" s="64">
        <f>L267</f>
        <v>0</v>
      </c>
      <c r="N298" s="64">
        <f>L267</f>
        <v>0</v>
      </c>
      <c r="O298" s="64">
        <f>L267</f>
        <v>0</v>
      </c>
      <c r="P298" s="64">
        <f>L267</f>
        <v>0</v>
      </c>
      <c r="Q298" s="64">
        <f>L267</f>
        <v>0</v>
      </c>
      <c r="R298" s="64">
        <f>L267</f>
        <v>0</v>
      </c>
      <c r="S298" s="64">
        <f>L267</f>
        <v>0</v>
      </c>
      <c r="T298" s="64">
        <f>L267</f>
        <v>0</v>
      </c>
      <c r="U298" s="64">
        <f>L267</f>
        <v>0</v>
      </c>
      <c r="V298" s="64">
        <f>L267</f>
        <v>0</v>
      </c>
      <c r="W298" s="64">
        <f>L267</f>
        <v>0</v>
      </c>
      <c r="X298" s="64">
        <f>L267</f>
        <v>0</v>
      </c>
      <c r="Y298" s="64">
        <f>L267</f>
        <v>0</v>
      </c>
      <c r="Z298" s="64">
        <f>L267</f>
        <v>0</v>
      </c>
      <c r="AA298" s="64">
        <f>L267</f>
        <v>0</v>
      </c>
      <c r="AB298" s="64">
        <f>L267</f>
        <v>0</v>
      </c>
      <c r="AC298" s="64">
        <f>L267</f>
        <v>0</v>
      </c>
      <c r="AD298" s="64">
        <f>L267</f>
        <v>0</v>
      </c>
      <c r="AE298" s="64">
        <f>L267</f>
        <v>0</v>
      </c>
      <c r="AF298" s="105">
        <f>L267</f>
        <v>0</v>
      </c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9:44" ht="15.75">
      <c r="I299"/>
      <c r="J299" s="93">
        <v>1</v>
      </c>
      <c r="K299" s="94" t="s">
        <v>127</v>
      </c>
      <c r="L299" s="95" t="e">
        <f>L283/L291*$L267</f>
        <v>#DIV/0!</v>
      </c>
      <c r="M299" s="95" t="e">
        <f>M283/M291*$L267</f>
        <v>#DIV/0!</v>
      </c>
      <c r="N299" s="95" t="e">
        <f>N283/N291*$L267</f>
        <v>#DIV/0!</v>
      </c>
      <c r="O299" s="95" t="e">
        <f>O283/O291*$L267</f>
        <v>#DIV/0!</v>
      </c>
      <c r="P299" s="95" t="e">
        <f>P283/P291*$L267</f>
        <v>#DIV/0!</v>
      </c>
      <c r="Q299" s="95" t="e">
        <f>Q283/Q291*$L267</f>
        <v>#DIV/0!</v>
      </c>
      <c r="R299" s="95" t="e">
        <f>R283/R291*$L267</f>
        <v>#DIV/0!</v>
      </c>
      <c r="S299" s="95" t="e">
        <f>S283/S291*$L267</f>
        <v>#DIV/0!</v>
      </c>
      <c r="T299" s="95" t="e">
        <f>T283/T291*$L267</f>
        <v>#DIV/0!</v>
      </c>
      <c r="U299" s="95" t="e">
        <f>U283/U291*$L267</f>
        <v>#DIV/0!</v>
      </c>
      <c r="V299" s="95" t="e">
        <f>V283/V291*$L267</f>
        <v>#DIV/0!</v>
      </c>
      <c r="W299" s="95" t="e">
        <f>W283/W291*$L267</f>
        <v>#DIV/0!</v>
      </c>
      <c r="X299" s="95" t="e">
        <f>X283/X291*$L267</f>
        <v>#DIV/0!</v>
      </c>
      <c r="Y299" s="95" t="e">
        <f>Y283/Y291*$L267</f>
        <v>#DIV/0!</v>
      </c>
      <c r="Z299" s="95" t="e">
        <f>Z283/Z291*$L267</f>
        <v>#DIV/0!</v>
      </c>
      <c r="AA299" s="95" t="e">
        <f>AA283/AA291*$L267</f>
        <v>#DIV/0!</v>
      </c>
      <c r="AB299" s="95" t="e">
        <f>AB283/AB291*$L267</f>
        <v>#DIV/0!</v>
      </c>
      <c r="AC299" s="95" t="e">
        <f>AC283/AC291*$L267</f>
        <v>#DIV/0!</v>
      </c>
      <c r="AD299" s="95" t="e">
        <f>AD283/AD291*$L267</f>
        <v>#DIV/0!</v>
      </c>
      <c r="AE299" s="95" t="e">
        <f>AE283/AE291*$L267</f>
        <v>#DIV/0!</v>
      </c>
      <c r="AF299" s="96" t="e">
        <f>AF283/AF291*$L267</f>
        <v>#DIV/0!</v>
      </c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9:44" ht="15.75">
      <c r="I300"/>
      <c r="J300" s="70">
        <v>2</v>
      </c>
      <c r="K300" s="63" t="s">
        <v>2</v>
      </c>
      <c r="L300" s="88" t="e">
        <f>L284/L292*$L267</f>
        <v>#DIV/0!</v>
      </c>
      <c r="M300" s="14" t="e">
        <f>M284/M292*$L267</f>
        <v>#DIV/0!</v>
      </c>
      <c r="N300" s="14" t="e">
        <f>N284/N292*$L267</f>
        <v>#DIV/0!</v>
      </c>
      <c r="O300" s="14" t="e">
        <f>O284/O292*$L267</f>
        <v>#DIV/0!</v>
      </c>
      <c r="P300" s="14" t="e">
        <f>P284/P292*$L267</f>
        <v>#DIV/0!</v>
      </c>
      <c r="Q300" s="14" t="e">
        <f>Q284/Q292*$L267</f>
        <v>#DIV/0!</v>
      </c>
      <c r="R300" s="14" t="e">
        <f>R284/R292*$L267</f>
        <v>#DIV/0!</v>
      </c>
      <c r="S300" s="14" t="e">
        <f>S284/S292*$L267</f>
        <v>#DIV/0!</v>
      </c>
      <c r="T300" s="14" t="e">
        <f>T284/T292*$L267</f>
        <v>#DIV/0!</v>
      </c>
      <c r="U300" s="14" t="e">
        <f>U284/U292*$L267</f>
        <v>#DIV/0!</v>
      </c>
      <c r="V300" s="14" t="e">
        <f>V284/V292*$L267</f>
        <v>#DIV/0!</v>
      </c>
      <c r="W300" s="14" t="e">
        <f>W284/W292*$L267</f>
        <v>#DIV/0!</v>
      </c>
      <c r="X300" s="14" t="e">
        <f>X284/X292*$L267</f>
        <v>#DIV/0!</v>
      </c>
      <c r="Y300" s="14" t="e">
        <f>Y284/Y292*$L267</f>
        <v>#DIV/0!</v>
      </c>
      <c r="Z300" s="14" t="e">
        <f>Z284/Z292*$L267</f>
        <v>#DIV/0!</v>
      </c>
      <c r="AA300" s="14" t="e">
        <f>AA284/AA292*$L267</f>
        <v>#DIV/0!</v>
      </c>
      <c r="AB300" s="14" t="e">
        <f>AB284/AB292*$L267</f>
        <v>#DIV/0!</v>
      </c>
      <c r="AC300" s="14" t="e">
        <f>AC284/AC292*$L267</f>
        <v>#DIV/0!</v>
      </c>
      <c r="AD300" s="14" t="e">
        <f>AD284/AD292*$L267</f>
        <v>#DIV/0!</v>
      </c>
      <c r="AE300" s="14" t="e">
        <f>AE284/AE292*$L267</f>
        <v>#DIV/0!</v>
      </c>
      <c r="AF300" s="71" t="e">
        <f>AF284/AF292*$L267</f>
        <v>#DIV/0!</v>
      </c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9:44" ht="15.75">
      <c r="I301"/>
      <c r="J301" s="70">
        <v>3</v>
      </c>
      <c r="K301" s="61" t="s">
        <v>130</v>
      </c>
      <c r="L301" s="88" t="e">
        <f>L285/L293*$L267</f>
        <v>#DIV/0!</v>
      </c>
      <c r="M301" s="88" t="e">
        <f>M285/M293*$L267</f>
        <v>#DIV/0!</v>
      </c>
      <c r="N301" s="88" t="e">
        <f>N285/N293*$L267</f>
        <v>#DIV/0!</v>
      </c>
      <c r="O301" s="88" t="e">
        <f>O285/O293*$L267</f>
        <v>#DIV/0!</v>
      </c>
      <c r="P301" s="88" t="e">
        <f>P285/P293*$L267</f>
        <v>#DIV/0!</v>
      </c>
      <c r="Q301" s="88" t="e">
        <f>Q285/Q293*$L267</f>
        <v>#DIV/0!</v>
      </c>
      <c r="R301" s="88" t="e">
        <f>R285/R293*$L267</f>
        <v>#DIV/0!</v>
      </c>
      <c r="S301" s="88" t="e">
        <f>S285/S293*$L267</f>
        <v>#DIV/0!</v>
      </c>
      <c r="T301" s="88" t="e">
        <f>T285/T293*$L267</f>
        <v>#DIV/0!</v>
      </c>
      <c r="U301" s="88" t="e">
        <f>U285/U293*$L267</f>
        <v>#DIV/0!</v>
      </c>
      <c r="V301" s="88" t="e">
        <f>V285/V293*$L267</f>
        <v>#DIV/0!</v>
      </c>
      <c r="W301" s="88" t="e">
        <f>W285/W293*$L267</f>
        <v>#DIV/0!</v>
      </c>
      <c r="X301" s="88" t="e">
        <f>X285/X293*$L267</f>
        <v>#DIV/0!</v>
      </c>
      <c r="Y301" s="88" t="e">
        <f>Y285/Y293*$L267</f>
        <v>#DIV/0!</v>
      </c>
      <c r="Z301" s="88" t="e">
        <f>Z285/Z293*$L267</f>
        <v>#DIV/0!</v>
      </c>
      <c r="AA301" s="88" t="e">
        <f>AA285/AA293*$L267</f>
        <v>#DIV/0!</v>
      </c>
      <c r="AB301" s="88" t="e">
        <f>AB285/AB293*$L267</f>
        <v>#DIV/0!</v>
      </c>
      <c r="AC301" s="88" t="e">
        <f>AC285/AC293*$L267</f>
        <v>#DIV/0!</v>
      </c>
      <c r="AD301" s="88" t="e">
        <f>AD285/AD293*$L267</f>
        <v>#DIV/0!</v>
      </c>
      <c r="AE301" s="88" t="e">
        <f>AE285/AE293*$L267</f>
        <v>#DIV/0!</v>
      </c>
      <c r="AF301" s="89" t="e">
        <f>AF285/AF293*$L267</f>
        <v>#DIV/0!</v>
      </c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9:44" ht="15.75">
      <c r="I302"/>
      <c r="J302" s="70">
        <v>4</v>
      </c>
      <c r="K302" s="61" t="s">
        <v>3</v>
      </c>
      <c r="L302" s="13" t="e">
        <f>L286/L294*$L267</f>
        <v>#DIV/0!</v>
      </c>
      <c r="M302" s="13" t="e">
        <f>M286/M294*$L267</f>
        <v>#DIV/0!</v>
      </c>
      <c r="N302" s="13" t="e">
        <f>N286/N294*$L267</f>
        <v>#DIV/0!</v>
      </c>
      <c r="O302" s="13" t="e">
        <f>O286/O294*$L267</f>
        <v>#DIV/0!</v>
      </c>
      <c r="P302" s="13" t="e">
        <f>P286/P294*$L267</f>
        <v>#DIV/0!</v>
      </c>
      <c r="Q302" s="13" t="e">
        <f>Q286/Q294*$L267</f>
        <v>#DIV/0!</v>
      </c>
      <c r="R302" s="13" t="e">
        <f>R286/R294*$L267</f>
        <v>#DIV/0!</v>
      </c>
      <c r="S302" s="13" t="e">
        <f>S286/S294*$L267</f>
        <v>#DIV/0!</v>
      </c>
      <c r="T302" s="13" t="e">
        <f>T286/T294*$L267</f>
        <v>#DIV/0!</v>
      </c>
      <c r="U302" s="13" t="e">
        <f>U286/U294*$L267</f>
        <v>#DIV/0!</v>
      </c>
      <c r="V302" s="13" t="e">
        <f>V286/V294*$L267</f>
        <v>#DIV/0!</v>
      </c>
      <c r="W302" s="13" t="e">
        <f>W286/W294*$L267</f>
        <v>#DIV/0!</v>
      </c>
      <c r="X302" s="13" t="e">
        <f>X286/X294*$L267</f>
        <v>#DIV/0!</v>
      </c>
      <c r="Y302" s="13" t="e">
        <f>Y286/Y294*$L267</f>
        <v>#DIV/0!</v>
      </c>
      <c r="Z302" s="13" t="e">
        <f>Z286/Z294*$L267</f>
        <v>#DIV/0!</v>
      </c>
      <c r="AA302" s="13" t="e">
        <f>AA286/AA294*$L267</f>
        <v>#DIV/0!</v>
      </c>
      <c r="AB302" s="13" t="e">
        <f>AB286/AB294*$L267</f>
        <v>#DIV/0!</v>
      </c>
      <c r="AC302" s="13" t="e">
        <f>AC286/AC294*$L267</f>
        <v>#DIV/0!</v>
      </c>
      <c r="AD302" s="13" t="e">
        <f>AD286/AD294*$L267</f>
        <v>#DIV/0!</v>
      </c>
      <c r="AE302" s="13" t="e">
        <f>AE286/AE294*$L267</f>
        <v>#DIV/0!</v>
      </c>
      <c r="AF302" s="75" t="e">
        <f>AF286/AF294*$L267</f>
        <v>#DIV/0!</v>
      </c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9:44" ht="15.75">
      <c r="I303"/>
      <c r="J303" s="150">
        <v>5</v>
      </c>
      <c r="K303" s="61" t="s">
        <v>98</v>
      </c>
      <c r="L303" s="13" t="e">
        <f>L287/L295*$L267</f>
        <v>#DIV/0!</v>
      </c>
      <c r="M303" s="13" t="e">
        <f>M287/M295*$L267</f>
        <v>#DIV/0!</v>
      </c>
      <c r="N303" s="13" t="e">
        <f>N287/N295*$L267</f>
        <v>#DIV/0!</v>
      </c>
      <c r="O303" s="13" t="e">
        <f>O287/O295*$L267</f>
        <v>#DIV/0!</v>
      </c>
      <c r="P303" s="13" t="e">
        <f>P287/P295*$L267</f>
        <v>#DIV/0!</v>
      </c>
      <c r="Q303" s="13" t="e">
        <f>Q287/Q295*$L267</f>
        <v>#DIV/0!</v>
      </c>
      <c r="R303" s="13" t="e">
        <f>R287/R295*$L267</f>
        <v>#DIV/0!</v>
      </c>
      <c r="S303" s="13" t="e">
        <f>S287/S295*$L267</f>
        <v>#DIV/0!</v>
      </c>
      <c r="T303" s="13" t="e">
        <f>T287/T295*$L267</f>
        <v>#DIV/0!</v>
      </c>
      <c r="U303" s="13" t="e">
        <f>U287/U295*$L267</f>
        <v>#DIV/0!</v>
      </c>
      <c r="V303" s="13" t="e">
        <f>V287/V295*$L267</f>
        <v>#DIV/0!</v>
      </c>
      <c r="W303" s="13" t="e">
        <f>W287/W295*$L267</f>
        <v>#DIV/0!</v>
      </c>
      <c r="X303" s="13" t="e">
        <f>X287/X295*$L267</f>
        <v>#DIV/0!</v>
      </c>
      <c r="Y303" s="13" t="e">
        <f>Y287/Y295*$L267</f>
        <v>#DIV/0!</v>
      </c>
      <c r="Z303" s="13" t="e">
        <f>Z287/Z295*$L267</f>
        <v>#DIV/0!</v>
      </c>
      <c r="AA303" s="13" t="e">
        <f>AA287/AA295*$L267</f>
        <v>#DIV/0!</v>
      </c>
      <c r="AB303" s="13" t="e">
        <f>AB287/AB295*$L267</f>
        <v>#DIV/0!</v>
      </c>
      <c r="AC303" s="13" t="e">
        <f>AC287/AC295*$L267</f>
        <v>#DIV/0!</v>
      </c>
      <c r="AD303" s="13" t="e">
        <f>AD287/AD295*$L267</f>
        <v>#DIV/0!</v>
      </c>
      <c r="AE303" s="13" t="e">
        <f>AE287/AE295*$L267</f>
        <v>#DIV/0!</v>
      </c>
      <c r="AF303" s="75" t="e">
        <f>AF287/AF295*$L267</f>
        <v>#DIV/0!</v>
      </c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9:44" ht="15.75">
      <c r="I304"/>
      <c r="J304" s="70">
        <v>6</v>
      </c>
      <c r="K304" s="55" t="s">
        <v>128</v>
      </c>
      <c r="L304" s="13">
        <v>0</v>
      </c>
      <c r="M304" s="13">
        <f>1.2034*M270</f>
        <v>0.06017</v>
      </c>
      <c r="N304" s="13">
        <f>1.2034*N270</f>
        <v>0.12034</v>
      </c>
      <c r="O304" s="13">
        <f>1.2034*O270</f>
        <v>0.18051</v>
      </c>
      <c r="P304" s="13">
        <f>-0.4404*P270^3+0.928352*P270^2+0.377305*P270+0.131617</f>
        <v>0.24068888000000002</v>
      </c>
      <c r="Q304" s="13">
        <f>-0.4404*Q270^3+0.928352*Q270^2+0.377305*Q270+0.131617</f>
        <v>0.277084</v>
      </c>
      <c r="R304" s="13">
        <f>-0.4404*R270^3+0.928352*R270^2+0.377305*R270+0.131617</f>
        <v>0.31646938</v>
      </c>
      <c r="S304" s="13">
        <f>-0.4404*S270^3+0.928352*S270^2+0.377305*S270+0.131617</f>
        <v>0.35851471999999995</v>
      </c>
      <c r="T304" s="13">
        <f>-0.4404*T270^3+0.928352*T270^2+0.377305*T270+0.131617</f>
        <v>0.40288972</v>
      </c>
      <c r="U304" s="13">
        <f>-0.4404*U270^3+0.928352*U270^2+0.377305*U270+0.131617</f>
        <v>0.44926407999999995</v>
      </c>
      <c r="V304" s="13">
        <f>-0.4404*V270^3+0.928352*V270^2+0.377305*V270+0.131617</f>
        <v>0.4973075</v>
      </c>
      <c r="W304" s="13">
        <f>-0.4404*W270^3+0.928352*W270^2+0.377305*W270+0.131617</f>
        <v>0.5466896800000001</v>
      </c>
      <c r="X304" s="13">
        <f>-0.4404*X270^3+0.928352*X270^2+0.377305*X270+0.131617</f>
        <v>0.59708032</v>
      </c>
      <c r="Y304" s="13">
        <f>-0.4404*Y270^3+0.928352*Y270^2+0.377305*Y270+0.131617</f>
        <v>0.6481491199999999</v>
      </c>
      <c r="Z304" s="13">
        <f>-0.4404*Z270^3+0.928352*Z270^2+0.377305*Z270+0.131617</f>
        <v>0.6995657799999999</v>
      </c>
      <c r="AA304" s="13">
        <f>-0.4404*AA270^3+0.928352*AA270^2+0.377305*AA270+0.131617</f>
        <v>0.751</v>
      </c>
      <c r="AB304" s="13">
        <f>-0.4404*AB270^3+0.928352*AB270^2+0.377305*AB270+0.131617</f>
        <v>0.80212148</v>
      </c>
      <c r="AC304" s="13">
        <f>-0.4404*AC270^3+0.928352*AC270^2+0.377305*AC270+0.131617</f>
        <v>0.85259992</v>
      </c>
      <c r="AD304" s="13">
        <f>-0.4404*AD270^3+0.928352*AD270^2+0.377305*AD270+0.131617</f>
        <v>0.9021050199999999</v>
      </c>
      <c r="AE304" s="13">
        <f>-0.4404*AE270^3+0.928352*AE270^2+0.377305*AE270+0.131617</f>
        <v>0.95030648</v>
      </c>
      <c r="AF304" s="75">
        <f>-0.4404*AF270^3+0.928352*AF270^2+0.377305*AF270+0.131617</f>
        <v>0.9968739999999999</v>
      </c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9:44" ht="15.75">
      <c r="I305"/>
      <c r="J305" s="70">
        <v>7</v>
      </c>
      <c r="K305" s="61" t="s">
        <v>151</v>
      </c>
      <c r="L305" s="13" t="e">
        <f>L289/L297*$L267</f>
        <v>#DIV/0!</v>
      </c>
      <c r="M305" s="13" t="e">
        <f>L305+($AF305-$L305)/20</f>
        <v>#DIV/0!</v>
      </c>
      <c r="N305" s="13" t="e">
        <f>M305+($AF305-$L305)/20</f>
        <v>#DIV/0!</v>
      </c>
      <c r="O305" s="13" t="e">
        <f>N305+($AF305-$L305)/20</f>
        <v>#DIV/0!</v>
      </c>
      <c r="P305" s="13" t="e">
        <f>O305+($AF305-$L305)/20</f>
        <v>#DIV/0!</v>
      </c>
      <c r="Q305" s="13" t="e">
        <f>P305+($AF305-$L305)/20</f>
        <v>#DIV/0!</v>
      </c>
      <c r="R305" s="13" t="e">
        <f>Q305+($AF305-$L305)/20</f>
        <v>#DIV/0!</v>
      </c>
      <c r="S305" s="13" t="e">
        <f>R305+($AF305-$L305)/20</f>
        <v>#DIV/0!</v>
      </c>
      <c r="T305" s="13" t="e">
        <f>S305+($AF305-$L305)/20</f>
        <v>#DIV/0!</v>
      </c>
      <c r="U305" s="13" t="e">
        <f>T305+($AF305-$L305)/20</f>
        <v>#DIV/0!</v>
      </c>
      <c r="V305" s="13" t="e">
        <f>U305+($AF305-$L305)/20</f>
        <v>#DIV/0!</v>
      </c>
      <c r="W305" s="13" t="e">
        <f>V305+($AF305-$L305)/20</f>
        <v>#DIV/0!</v>
      </c>
      <c r="X305" s="13" t="e">
        <f>W305+($AF305-$L305)/20</f>
        <v>#DIV/0!</v>
      </c>
      <c r="Y305" s="13" t="e">
        <f>X305+($AF305-$L305)/20</f>
        <v>#DIV/0!</v>
      </c>
      <c r="Z305" s="13" t="e">
        <f>Y305+($AF305-$L305)/20</f>
        <v>#DIV/0!</v>
      </c>
      <c r="AA305" s="13" t="e">
        <f>Z305+($AF305-$L305)/20</f>
        <v>#DIV/0!</v>
      </c>
      <c r="AB305" s="13" t="e">
        <f>AA305+($AF305-$L305)/20</f>
        <v>#DIV/0!</v>
      </c>
      <c r="AC305" s="13" t="e">
        <f>AB305+($AF305-$L305)/20</f>
        <v>#DIV/0!</v>
      </c>
      <c r="AD305" s="13" t="e">
        <f>AC305+($AF305-$L305)/20</f>
        <v>#DIV/0!</v>
      </c>
      <c r="AE305" s="13" t="e">
        <f>AD305+($AF305-$L305)/20</f>
        <v>#DIV/0!</v>
      </c>
      <c r="AF305" s="90">
        <v>1</v>
      </c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9:44" ht="16.5" thickBot="1">
      <c r="I306"/>
      <c r="J306" s="97">
        <v>8</v>
      </c>
      <c r="K306" s="98" t="s">
        <v>1</v>
      </c>
      <c r="L306" s="99">
        <v>0</v>
      </c>
      <c r="M306" s="99" t="e">
        <f>M290/M298*$L267</f>
        <v>#DIV/0!</v>
      </c>
      <c r="N306" s="99" t="e">
        <f>N290/N298*$L267</f>
        <v>#DIV/0!</v>
      </c>
      <c r="O306" s="99" t="e">
        <f>O290/O298*$L267</f>
        <v>#DIV/0!</v>
      </c>
      <c r="P306" s="99" t="e">
        <f>P290/P298*$L267</f>
        <v>#DIV/0!</v>
      </c>
      <c r="Q306" s="99" t="e">
        <f>Q290/Q298*$L267</f>
        <v>#DIV/0!</v>
      </c>
      <c r="R306" s="99" t="e">
        <f>R290/R298*$L267</f>
        <v>#DIV/0!</v>
      </c>
      <c r="S306" s="99" t="e">
        <f>S290/S298*$L267</f>
        <v>#DIV/0!</v>
      </c>
      <c r="T306" s="99" t="e">
        <f>T290/T298*$L267</f>
        <v>#DIV/0!</v>
      </c>
      <c r="U306" s="99" t="e">
        <f>U290/U298*$L267</f>
        <v>#DIV/0!</v>
      </c>
      <c r="V306" s="99" t="e">
        <f>V290/V298*$L267</f>
        <v>#DIV/0!</v>
      </c>
      <c r="W306" s="99" t="e">
        <f>W290/W298*$L267</f>
        <v>#DIV/0!</v>
      </c>
      <c r="X306" s="99" t="e">
        <f>X290/X298*$L267</f>
        <v>#DIV/0!</v>
      </c>
      <c r="Y306" s="99" t="e">
        <f>Y290/Y298*$L267</f>
        <v>#DIV/0!</v>
      </c>
      <c r="Z306" s="99" t="e">
        <f>Z290/Z298*$L267</f>
        <v>#DIV/0!</v>
      </c>
      <c r="AA306" s="99" t="e">
        <f>AA290/AA298*$L267</f>
        <v>#DIV/0!</v>
      </c>
      <c r="AB306" s="99" t="e">
        <f>AB290/AB298*$L267</f>
        <v>#DIV/0!</v>
      </c>
      <c r="AC306" s="99" t="e">
        <f>AC290/AC298*$L267</f>
        <v>#DIV/0!</v>
      </c>
      <c r="AD306" s="99" t="e">
        <f>AD290/AD298*$L267</f>
        <v>#DIV/0!</v>
      </c>
      <c r="AE306" s="99" t="e">
        <f>AE290/AE298*$L267</f>
        <v>#DIV/0!</v>
      </c>
      <c r="AF306" s="100" t="e">
        <f>AF290/AF298*$L267</f>
        <v>#DIV/0!</v>
      </c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9:44" ht="16.5" thickBot="1">
      <c r="I307"/>
      <c r="J307" s="76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7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9:44" ht="16.5" thickBot="1">
      <c r="I308"/>
      <c r="J308" s="65"/>
      <c r="K308" s="219" t="s">
        <v>172</v>
      </c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1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9:44" ht="15.75">
      <c r="I309"/>
      <c r="J309" s="66"/>
      <c r="K309" s="24"/>
      <c r="L309" s="24"/>
      <c r="M309" s="24"/>
      <c r="N309" s="21"/>
      <c r="O309" s="21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67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9:44" ht="15.75">
      <c r="I310"/>
      <c r="J310" s="66"/>
      <c r="K310" s="15" t="s">
        <v>28</v>
      </c>
      <c r="L310" s="23">
        <f>'Inputs - Equipment'!J25</f>
        <v>0</v>
      </c>
      <c r="M310" s="31">
        <v>1</v>
      </c>
      <c r="N310" s="32"/>
      <c r="O310" s="84"/>
      <c r="P310" s="46" t="s">
        <v>87</v>
      </c>
      <c r="Q310" s="35" t="e">
        <f>L310/L311</f>
        <v>#DIV/0!</v>
      </c>
      <c r="R310" s="21"/>
      <c r="S310" s="82"/>
      <c r="T310" s="84"/>
      <c r="U310" s="84"/>
      <c r="V310" s="36" t="s">
        <v>34</v>
      </c>
      <c r="W310" s="35">
        <v>6</v>
      </c>
      <c r="X310" s="21"/>
      <c r="Y310" s="21"/>
      <c r="Z310" s="24"/>
      <c r="AA310" s="24"/>
      <c r="AB310" s="24"/>
      <c r="AC310" s="24"/>
      <c r="AD310" s="24"/>
      <c r="AE310" s="24"/>
      <c r="AF310" s="67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9:44" ht="15.75">
      <c r="I311"/>
      <c r="J311" s="66"/>
      <c r="K311" s="37" t="s">
        <v>29</v>
      </c>
      <c r="L311" s="23">
        <f>Comp7Test</f>
        <v>0</v>
      </c>
      <c r="M311" s="31">
        <v>2</v>
      </c>
      <c r="N311" s="32"/>
      <c r="O311" s="33"/>
      <c r="P311" s="46" t="s">
        <v>86</v>
      </c>
      <c r="Q311" s="38">
        <f>L310/7.481</f>
        <v>0</v>
      </c>
      <c r="R311" s="24"/>
      <c r="S311" s="32"/>
      <c r="T311" s="33"/>
      <c r="U311" s="33"/>
      <c r="V311" s="36" t="s">
        <v>35</v>
      </c>
      <c r="W311" s="39">
        <f>(L312-L313)/400+1</f>
        <v>1</v>
      </c>
      <c r="X311" s="24"/>
      <c r="Y311" s="24"/>
      <c r="Z311" s="24"/>
      <c r="AA311" s="24"/>
      <c r="AB311" s="24"/>
      <c r="AC311" s="24"/>
      <c r="AD311" s="24"/>
      <c r="AE311" s="24"/>
      <c r="AF311" s="67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9:44" ht="15.75">
      <c r="I312"/>
      <c r="J312" s="68"/>
      <c r="K312" s="37" t="s">
        <v>30</v>
      </c>
      <c r="L312" s="23">
        <f>'Inputs - Equipment'!J23</f>
        <v>0</v>
      </c>
      <c r="M312" s="31">
        <v>3</v>
      </c>
      <c r="N312" s="85"/>
      <c r="O312" s="33"/>
      <c r="P312" s="46" t="s">
        <v>95</v>
      </c>
      <c r="Q312" s="35">
        <v>14.7</v>
      </c>
      <c r="R312" s="24"/>
      <c r="S312" s="32"/>
      <c r="T312" s="33"/>
      <c r="U312" s="33"/>
      <c r="V312" s="36" t="s">
        <v>36</v>
      </c>
      <c r="W312" s="35" t="e">
        <f>L314+((1-L314)*Q316*(1-EXP(-Q314/Q316)))/Q314</f>
        <v>#DIV/0!</v>
      </c>
      <c r="X312" s="24"/>
      <c r="Y312" s="24"/>
      <c r="Z312" s="24"/>
      <c r="AA312" s="24"/>
      <c r="AB312" s="24"/>
      <c r="AC312" s="24"/>
      <c r="AD312" s="24"/>
      <c r="AE312" s="24"/>
      <c r="AF312" s="67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9:44" ht="15.75">
      <c r="I313"/>
      <c r="J313" s="205"/>
      <c r="K313" s="37" t="s">
        <v>31</v>
      </c>
      <c r="L313" s="23">
        <f>'Inputs - Equipment'!J22</f>
        <v>0</v>
      </c>
      <c r="M313" s="40">
        <v>4</v>
      </c>
      <c r="N313" s="86"/>
      <c r="O313" s="42"/>
      <c r="P313" s="34" t="s">
        <v>96</v>
      </c>
      <c r="Q313" s="35">
        <v>0</v>
      </c>
      <c r="R313" s="24"/>
      <c r="S313" s="41"/>
      <c r="T313" s="42"/>
      <c r="U313" s="42"/>
      <c r="V313" s="37" t="s">
        <v>37</v>
      </c>
      <c r="W313" s="35">
        <f>(1+L314)/2</f>
        <v>0.5</v>
      </c>
      <c r="X313" s="24"/>
      <c r="Y313" s="24"/>
      <c r="Z313" s="24"/>
      <c r="AA313" s="24"/>
      <c r="AB313" s="24"/>
      <c r="AC313" s="24"/>
      <c r="AD313" s="24"/>
      <c r="AE313" s="24"/>
      <c r="AF313" s="67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9:44" ht="15.75">
      <c r="I314"/>
      <c r="J314" s="203"/>
      <c r="K314" s="37" t="s">
        <v>38</v>
      </c>
      <c r="L314" s="197">
        <f>'background calcs'!R16</f>
        <v>0</v>
      </c>
      <c r="M314" s="31">
        <v>5</v>
      </c>
      <c r="N314" s="43"/>
      <c r="O314" s="44"/>
      <c r="P314" s="45" t="s">
        <v>32</v>
      </c>
      <c r="Q314" s="35">
        <v>45</v>
      </c>
      <c r="R314" s="24"/>
      <c r="S314" s="43"/>
      <c r="T314" s="44"/>
      <c r="U314" s="44"/>
      <c r="V314" s="45" t="s">
        <v>39</v>
      </c>
      <c r="W314" s="35">
        <v>0.7</v>
      </c>
      <c r="X314" s="24"/>
      <c r="Y314" s="24"/>
      <c r="Z314" s="24"/>
      <c r="AA314" s="24"/>
      <c r="AB314" s="24"/>
      <c r="AC314" s="24"/>
      <c r="AD314" s="24"/>
      <c r="AE314" s="24"/>
      <c r="AF314" s="67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9:44" ht="15.75">
      <c r="I315"/>
      <c r="J315" s="66"/>
      <c r="K315" s="34" t="s">
        <v>89</v>
      </c>
      <c r="L315" s="196">
        <f>'Inputs - Equipment'!J14</f>
        <v>0</v>
      </c>
      <c r="M315" s="31">
        <v>6</v>
      </c>
      <c r="N315" s="43"/>
      <c r="O315" s="44"/>
      <c r="P315" s="47" t="s">
        <v>97</v>
      </c>
      <c r="Q315" s="35">
        <v>0.02</v>
      </c>
      <c r="R315" s="24"/>
      <c r="S315" s="43"/>
      <c r="T315" s="44"/>
      <c r="U315" s="44"/>
      <c r="V315" s="47" t="s">
        <v>40</v>
      </c>
      <c r="W315" s="35">
        <v>0.5</v>
      </c>
      <c r="X315" s="24"/>
      <c r="Y315" s="24"/>
      <c r="Z315" s="24"/>
      <c r="AA315" s="24"/>
      <c r="AB315" s="24"/>
      <c r="AC315" s="24"/>
      <c r="AD315" s="24"/>
      <c r="AE315" s="24"/>
      <c r="AF315" s="67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9:44" ht="15.75">
      <c r="I316"/>
      <c r="J316" s="68"/>
      <c r="K316" s="34" t="s">
        <v>88</v>
      </c>
      <c r="L316" s="23">
        <f>'Inputs - Equipment'!J13</f>
        <v>0</v>
      </c>
      <c r="M316" s="69">
        <v>7</v>
      </c>
      <c r="N316" s="43"/>
      <c r="O316" s="44"/>
      <c r="P316" s="45" t="s">
        <v>33</v>
      </c>
      <c r="Q316" s="38" t="e">
        <f>Q314/LN((L312-Q313)/((L312-Q313)*Q315-Q313))</f>
        <v>#DIV/0!</v>
      </c>
      <c r="R316" s="24"/>
      <c r="S316" s="43"/>
      <c r="T316" s="44"/>
      <c r="U316" s="44"/>
      <c r="V316" s="47" t="s">
        <v>41</v>
      </c>
      <c r="W316" s="35">
        <v>0.61</v>
      </c>
      <c r="X316" s="24"/>
      <c r="Y316" s="24"/>
      <c r="Z316" s="24"/>
      <c r="AA316" s="24"/>
      <c r="AB316" s="24"/>
      <c r="AC316" s="24"/>
      <c r="AD316" s="24"/>
      <c r="AE316" s="24"/>
      <c r="AF316" s="67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9:44" ht="15.75">
      <c r="I317"/>
      <c r="J317" s="66"/>
      <c r="K317" s="204" t="s">
        <v>114</v>
      </c>
      <c r="L317" s="23">
        <f>IF('Inputs - Equipment'!J20="NGrid Baseline",1,IF('Inputs - Equipment'!J20="Straight Modulation",2,IF('Inputs - Equipment'!J20="Modulation + OL/OL",3,IF('Inputs - Equipment'!J20="On Line / Off Line",4,IF('Inputs - Equipment'!J20="Geometry + OL/OL",5,IF('Inputs - Equipment'!J20="VFD",6,IF('Inputs - Equipment'!J20="Staged Reciprocating ",7,IF('Inputs - Equipment'!J20="On / Off",8,9))))))))</f>
        <v>9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6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9:44" ht="15.75">
      <c r="I318"/>
      <c r="J318" s="101"/>
      <c r="K318" s="48" t="s">
        <v>42</v>
      </c>
      <c r="L318" s="14">
        <v>1E-05</v>
      </c>
      <c r="M318" s="14">
        <v>0.05</v>
      </c>
      <c r="N318" s="14">
        <v>0.1</v>
      </c>
      <c r="O318" s="14">
        <v>0.15</v>
      </c>
      <c r="P318" s="14">
        <v>0.2</v>
      </c>
      <c r="Q318" s="14">
        <v>0.25</v>
      </c>
      <c r="R318" s="14">
        <v>0.3</v>
      </c>
      <c r="S318" s="14">
        <v>0.35</v>
      </c>
      <c r="T318" s="14">
        <v>0.4</v>
      </c>
      <c r="U318" s="14">
        <v>0.45</v>
      </c>
      <c r="V318" s="14">
        <v>0.5</v>
      </c>
      <c r="W318" s="14">
        <v>0.55</v>
      </c>
      <c r="X318" s="14">
        <v>0.6</v>
      </c>
      <c r="Y318" s="14">
        <v>0.65</v>
      </c>
      <c r="Z318" s="14">
        <v>0.7</v>
      </c>
      <c r="AA318" s="14">
        <v>0.75</v>
      </c>
      <c r="AB318" s="14">
        <v>0.8</v>
      </c>
      <c r="AC318" s="14">
        <v>0.85</v>
      </c>
      <c r="AD318" s="14">
        <v>0.9</v>
      </c>
      <c r="AE318" s="14">
        <v>0.95</v>
      </c>
      <c r="AF318" s="71">
        <v>1</v>
      </c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9:44" ht="15.75">
      <c r="I319"/>
      <c r="J319" s="101"/>
      <c r="K319" s="49" t="s">
        <v>43</v>
      </c>
      <c r="L319" s="12">
        <f>$L311*L318</f>
        <v>0</v>
      </c>
      <c r="M319" s="12">
        <f>$L311*M318</f>
        <v>0</v>
      </c>
      <c r="N319" s="12">
        <f>$L311*N318</f>
        <v>0</v>
      </c>
      <c r="O319" s="12">
        <f>$L311*O318</f>
        <v>0</v>
      </c>
      <c r="P319" s="12">
        <f>$L311*P318</f>
        <v>0</v>
      </c>
      <c r="Q319" s="12">
        <f>$L311*Q318</f>
        <v>0</v>
      </c>
      <c r="R319" s="12">
        <f>$L311*R318</f>
        <v>0</v>
      </c>
      <c r="S319" s="12">
        <f>$L311*S318</f>
        <v>0</v>
      </c>
      <c r="T319" s="12">
        <f>$L311*T318</f>
        <v>0</v>
      </c>
      <c r="U319" s="12">
        <f>$L311*U318</f>
        <v>0</v>
      </c>
      <c r="V319" s="12">
        <f>$L311*V318</f>
        <v>0</v>
      </c>
      <c r="W319" s="12">
        <f>$L311*W318</f>
        <v>0</v>
      </c>
      <c r="X319" s="12">
        <f>$L311*X318</f>
        <v>0</v>
      </c>
      <c r="Y319" s="12">
        <f>$L311*Y318</f>
        <v>0</v>
      </c>
      <c r="Z319" s="12">
        <f>$L311*Z318</f>
        <v>0</v>
      </c>
      <c r="AA319" s="12">
        <f>$L311*AA318</f>
        <v>0</v>
      </c>
      <c r="AB319" s="12">
        <f>$L311*AB318</f>
        <v>0</v>
      </c>
      <c r="AC319" s="12">
        <f>$L311*AC318</f>
        <v>0</v>
      </c>
      <c r="AD319" s="12">
        <f>$L311*AD318</f>
        <v>0</v>
      </c>
      <c r="AE319" s="12">
        <f>$L311*AE318</f>
        <v>0</v>
      </c>
      <c r="AF319" s="72">
        <f>$L311*AF318</f>
        <v>0</v>
      </c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9:44" ht="15.75">
      <c r="I320"/>
      <c r="J320" s="102"/>
      <c r="K320" s="48" t="s">
        <v>44</v>
      </c>
      <c r="L320" s="16" t="e">
        <f>$Q311*60*($L312-$L313)/(L319*$Q312)</f>
        <v>#DIV/0!</v>
      </c>
      <c r="M320" s="51" t="e">
        <f>$Q311*60*($L312-$L313)/(M319*$Q312)</f>
        <v>#DIV/0!</v>
      </c>
      <c r="N320" s="51" t="e">
        <f>$Q311*60*($L312-$L313)/(N319*$Q312)</f>
        <v>#DIV/0!</v>
      </c>
      <c r="O320" s="51" t="e">
        <f>$Q311*60*($L312-$L313)/(O319*$Q312)</f>
        <v>#DIV/0!</v>
      </c>
      <c r="P320" s="51" t="e">
        <f>$Q311*60*($L312-$L313)/(P319*$Q312)</f>
        <v>#DIV/0!</v>
      </c>
      <c r="Q320" s="51" t="e">
        <f>$Q311*60*($L312-$L313)/(Q319*$Q312)</f>
        <v>#DIV/0!</v>
      </c>
      <c r="R320" s="51" t="e">
        <f>$Q311*60*($L312-$L313)/(R319*$Q312)</f>
        <v>#DIV/0!</v>
      </c>
      <c r="S320" s="51" t="e">
        <f>$Q311*60*($L312-$L313)/(S319*$Q312)</f>
        <v>#DIV/0!</v>
      </c>
      <c r="T320" s="51" t="e">
        <f>$Q311*60*($L312-$L313)/(T319*$Q312)</f>
        <v>#DIV/0!</v>
      </c>
      <c r="U320" s="51" t="e">
        <f>$Q311*60*($L312-$L313)/(U319*$Q312)</f>
        <v>#DIV/0!</v>
      </c>
      <c r="V320" s="51" t="e">
        <f>$Q311*60*($L312-$L313)/(V319*$Q312)</f>
        <v>#DIV/0!</v>
      </c>
      <c r="W320" s="51" t="e">
        <f>$Q311*60*($L312-$L313)/(W319*$Q312)</f>
        <v>#DIV/0!</v>
      </c>
      <c r="X320" s="51" t="e">
        <f>$Q311*60*($L312-$L313)/(X319*$Q312)</f>
        <v>#DIV/0!</v>
      </c>
      <c r="Y320" s="51" t="e">
        <f>$Q311*60*($L312-$L313)/(Y319*$Q312)</f>
        <v>#DIV/0!</v>
      </c>
      <c r="Z320" s="51" t="e">
        <f>$Q311*60*($L312-$L313)/(Z319*$Q312)</f>
        <v>#DIV/0!</v>
      </c>
      <c r="AA320" s="51" t="e">
        <f>$Q311*60*($L312-$L313)/(AA319*$Q312)</f>
        <v>#DIV/0!</v>
      </c>
      <c r="AB320" s="51" t="e">
        <f>$Q311*60*($L312-$L313)/(AB319*$Q312)</f>
        <v>#DIV/0!</v>
      </c>
      <c r="AC320" s="51" t="e">
        <f>$Q311*60*($L312-$L313)/(AC319*$Q312)</f>
        <v>#DIV/0!</v>
      </c>
      <c r="AD320" s="51" t="e">
        <f>$Q311*60*($L312-$L313)/(AD319*$Q312)</f>
        <v>#DIV/0!</v>
      </c>
      <c r="AE320" s="51" t="e">
        <f>$Q311*60*($L312-$L313)/(AE319*$Q312)</f>
        <v>#DIV/0!</v>
      </c>
      <c r="AF320" s="103" t="e">
        <f>$Q311*60*($L312-$L313)/(AF319*$Q312)</f>
        <v>#DIV/0!</v>
      </c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9:44" ht="15.75">
      <c r="I321"/>
      <c r="J321" s="104"/>
      <c r="K321" s="48" t="s">
        <v>45</v>
      </c>
      <c r="L321" s="50" t="e">
        <f>MIN($Q314,L320)</f>
        <v>#DIV/0!</v>
      </c>
      <c r="M321" s="50" t="e">
        <f>MIN($Q314,M320)</f>
        <v>#DIV/0!</v>
      </c>
      <c r="N321" s="50" t="e">
        <f>MIN($Q314,N320)</f>
        <v>#DIV/0!</v>
      </c>
      <c r="O321" s="50" t="e">
        <f>MIN($Q314,O320)</f>
        <v>#DIV/0!</v>
      </c>
      <c r="P321" s="50" t="e">
        <f>MIN($Q314,P320)</f>
        <v>#DIV/0!</v>
      </c>
      <c r="Q321" s="50" t="e">
        <f>MIN($Q314,Q320)</f>
        <v>#DIV/0!</v>
      </c>
      <c r="R321" s="50" t="e">
        <f>MIN($Q314,R320)</f>
        <v>#DIV/0!</v>
      </c>
      <c r="S321" s="50" t="e">
        <f>MIN($Q314,S320)</f>
        <v>#DIV/0!</v>
      </c>
      <c r="T321" s="50" t="e">
        <f>MIN($Q314,T320)</f>
        <v>#DIV/0!</v>
      </c>
      <c r="U321" s="50" t="e">
        <f>MIN($Q314,U320)</f>
        <v>#DIV/0!</v>
      </c>
      <c r="V321" s="50" t="e">
        <f>MIN($Q314,V320)</f>
        <v>#DIV/0!</v>
      </c>
      <c r="W321" s="50" t="e">
        <f>MIN($Q314,W320)</f>
        <v>#DIV/0!</v>
      </c>
      <c r="X321" s="50" t="e">
        <f>MIN($Q314,X320)</f>
        <v>#DIV/0!</v>
      </c>
      <c r="Y321" s="50" t="e">
        <f>MIN($Q314,Y320)</f>
        <v>#DIV/0!</v>
      </c>
      <c r="Z321" s="50" t="e">
        <f>MIN($Q314,Z320)</f>
        <v>#DIV/0!</v>
      </c>
      <c r="AA321" s="50" t="e">
        <f>MIN($Q314,AA320)</f>
        <v>#DIV/0!</v>
      </c>
      <c r="AB321" s="50" t="e">
        <f>MIN($Q314,AB320)</f>
        <v>#DIV/0!</v>
      </c>
      <c r="AC321" s="50" t="e">
        <f>MIN($Q314,AC320)</f>
        <v>#DIV/0!</v>
      </c>
      <c r="AD321" s="50" t="e">
        <f>MIN($Q314,AD320)</f>
        <v>#DIV/0!</v>
      </c>
      <c r="AE321" s="50" t="e">
        <f>MIN($Q314,AE320)</f>
        <v>#DIV/0!</v>
      </c>
      <c r="AF321" s="73" t="e">
        <f>MIN($Q314,AF320)</f>
        <v>#DIV/0!</v>
      </c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9:44" ht="15.75">
      <c r="I322"/>
      <c r="J322" s="101"/>
      <c r="K322" s="48" t="s">
        <v>46</v>
      </c>
      <c r="L322" s="50" t="e">
        <f>$Q313+($L312-$Q313)*EXP(-L321/$Q316)</f>
        <v>#DIV/0!</v>
      </c>
      <c r="M322" s="50" t="e">
        <f>$Q313+($L312-$Q313)*EXP(-M321/$Q316)</f>
        <v>#DIV/0!</v>
      </c>
      <c r="N322" s="50" t="e">
        <f>$Q313+($L312-$Q313)*EXP(-N321/$Q316)</f>
        <v>#DIV/0!</v>
      </c>
      <c r="O322" s="50" t="e">
        <f>$Q313+($L312-$Q313)*EXP(-O321/$Q316)</f>
        <v>#DIV/0!</v>
      </c>
      <c r="P322" s="50" t="e">
        <f>$Q313+($L312-$Q313)*EXP(-P321/$Q316)</f>
        <v>#DIV/0!</v>
      </c>
      <c r="Q322" s="50" t="e">
        <f>$Q313+($L312-$Q313)*EXP(-Q321/$Q316)</f>
        <v>#DIV/0!</v>
      </c>
      <c r="R322" s="50" t="e">
        <f>$Q313+($L312-$Q313)*EXP(-R321/$Q316)</f>
        <v>#DIV/0!</v>
      </c>
      <c r="S322" s="50" t="e">
        <f>$Q313+($L312-$Q313)*EXP(-S321/$Q316)</f>
        <v>#DIV/0!</v>
      </c>
      <c r="T322" s="50" t="e">
        <f>$Q313+($L312-$Q313)*EXP(-T321/$Q316)</f>
        <v>#DIV/0!</v>
      </c>
      <c r="U322" s="50" t="e">
        <f>$Q313+($L312-$Q313)*EXP(-U321/$Q316)</f>
        <v>#DIV/0!</v>
      </c>
      <c r="V322" s="50" t="e">
        <f>$Q313+($L312-$Q313)*EXP(-V321/$Q316)</f>
        <v>#DIV/0!</v>
      </c>
      <c r="W322" s="50" t="e">
        <f>$Q313+($L312-$Q313)*EXP(-W321/$Q316)</f>
        <v>#DIV/0!</v>
      </c>
      <c r="X322" s="50" t="e">
        <f>$Q313+($L312-$Q313)*EXP(-X321/$Q316)</f>
        <v>#DIV/0!</v>
      </c>
      <c r="Y322" s="50" t="e">
        <f>$Q313+($L312-$Q313)*EXP(-Y321/$Q316)</f>
        <v>#DIV/0!</v>
      </c>
      <c r="Z322" s="50" t="e">
        <f>$Q313+($L312-$Q313)*EXP(-Z321/$Q316)</f>
        <v>#DIV/0!</v>
      </c>
      <c r="AA322" s="50" t="e">
        <f>$Q313+($L312-$Q313)*EXP(-AA321/$Q316)</f>
        <v>#DIV/0!</v>
      </c>
      <c r="AB322" s="50" t="e">
        <f>$Q313+($L312-$Q313)*EXP(-AB321/$Q316)</f>
        <v>#DIV/0!</v>
      </c>
      <c r="AC322" s="50" t="e">
        <f>$Q313+($L312-$Q313)*EXP(-AC321/$Q316)</f>
        <v>#DIV/0!</v>
      </c>
      <c r="AD322" s="50" t="e">
        <f>$Q313+($L312-$Q313)*EXP(-AD321/$Q316)</f>
        <v>#DIV/0!</v>
      </c>
      <c r="AE322" s="50" t="e">
        <f>$Q313+($L312-$Q313)*EXP(-AE321/$Q316)</f>
        <v>#DIV/0!</v>
      </c>
      <c r="AF322" s="73" t="e">
        <f>$Q313+($L312-$Q313)*EXP(-AF321/$Q316)</f>
        <v>#DIV/0!</v>
      </c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9:44" ht="15.75">
      <c r="I323"/>
      <c r="J323" s="101"/>
      <c r="K323" s="48" t="s">
        <v>47</v>
      </c>
      <c r="L323" s="50" t="e">
        <f>IF(L321=$Q314,$L314,$L314+(1-$L314)*EXP(-L321/$Q316))</f>
        <v>#DIV/0!</v>
      </c>
      <c r="M323" s="50" t="e">
        <f>IF(M321=$Q314,$L314,$L314+(1-$L314)*EXP(-M321/$Q316))</f>
        <v>#DIV/0!</v>
      </c>
      <c r="N323" s="50" t="e">
        <f>IF(N321=$Q314,$L314,$L314+(1-$L314)*EXP(-N321/$Q316))</f>
        <v>#DIV/0!</v>
      </c>
      <c r="O323" s="50" t="e">
        <f>IF(O321=$Q314,$L314,$L314+(1-$L314)*EXP(-O321/$Q316))</f>
        <v>#DIV/0!</v>
      </c>
      <c r="P323" s="50" t="e">
        <f>IF(P321=$Q314,$L314,$L314+(1-$L314)*EXP(-P321/$Q316))</f>
        <v>#DIV/0!</v>
      </c>
      <c r="Q323" s="50" t="e">
        <f>IF(Q321=$Q314,$L314,$L314+(1-$L314)*EXP(-Q321/$Q316))</f>
        <v>#DIV/0!</v>
      </c>
      <c r="R323" s="50" t="e">
        <f>IF(R321=$Q314,$L314,$L314+(1-$L314)*EXP(-R321/$Q316))</f>
        <v>#DIV/0!</v>
      </c>
      <c r="S323" s="50" t="e">
        <f>IF(S321=$Q314,$L314,$L314+(1-$L314)*EXP(-S321/$Q316))</f>
        <v>#DIV/0!</v>
      </c>
      <c r="T323" s="50" t="e">
        <f>IF(T321=$Q314,$L314,$L314+(1-$L314)*EXP(-T321/$Q316))</f>
        <v>#DIV/0!</v>
      </c>
      <c r="U323" s="50" t="e">
        <f>IF(U321=$Q314,$L314,$L314+(1-$L314)*EXP(-U321/$Q316))</f>
        <v>#DIV/0!</v>
      </c>
      <c r="V323" s="50" t="e">
        <f>IF(V321=$Q314,$L314,$L314+(1-$L314)*EXP(-V321/$Q316))</f>
        <v>#DIV/0!</v>
      </c>
      <c r="W323" s="50" t="e">
        <f>IF(W321=$Q314,$L314,$L314+(1-$L314)*EXP(-W321/$Q316))</f>
        <v>#DIV/0!</v>
      </c>
      <c r="X323" s="50" t="e">
        <f>IF(X321=$Q314,$L314,$L314+(1-$L314)*EXP(-X321/$Q316))</f>
        <v>#DIV/0!</v>
      </c>
      <c r="Y323" s="50" t="e">
        <f>IF(Y321=$Q314,$L314,$L314+(1-$L314)*EXP(-Y321/$Q316))</f>
        <v>#DIV/0!</v>
      </c>
      <c r="Z323" s="50" t="e">
        <f>IF(Z321=$Q314,$L314,$L314+(1-$L314)*EXP(-Z321/$Q316))</f>
        <v>#DIV/0!</v>
      </c>
      <c r="AA323" s="50" t="e">
        <f>IF(AA321=$Q314,$L314,$L314+(1-$L314)*EXP(-AA321/$Q316))</f>
        <v>#DIV/0!</v>
      </c>
      <c r="AB323" s="50" t="e">
        <f>IF(AB321=$Q314,$L314,$L314+(1-$L314)*EXP(-AB321/$Q316))</f>
        <v>#DIV/0!</v>
      </c>
      <c r="AC323" s="50" t="e">
        <f>IF(AC321=$Q314,$L314,$L314+(1-$L314)*EXP(-AC321/$Q316))</f>
        <v>#DIV/0!</v>
      </c>
      <c r="AD323" s="50" t="e">
        <f>IF(AD321=$Q314,$L314,$L314+(1-$L314)*EXP(-AD321/$Q316))</f>
        <v>#DIV/0!</v>
      </c>
      <c r="AE323" s="50" t="e">
        <f>IF(AE321=$Q314,$L314,$L314+(1-$L314)*EXP(-AE321/$Q316))</f>
        <v>#DIV/0!</v>
      </c>
      <c r="AF323" s="73" t="e">
        <f>IF(AF321=$Q314,$L314,$L314+(1-$L314)*EXP(-AF321/$Q316))</f>
        <v>#DIV/0!</v>
      </c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9:44" ht="15.75">
      <c r="I324"/>
      <c r="J324" s="101"/>
      <c r="K324" s="48" t="s">
        <v>48</v>
      </c>
      <c r="L324" s="50" t="e">
        <f>$L314+((1-$L314)*$Q316*(1-EXP(-L321/$Q316)))/L321</f>
        <v>#DIV/0!</v>
      </c>
      <c r="M324" s="50" t="e">
        <f>$L314+((1-$L314)*$Q316*(1-EXP(-M321/$Q316)))/M321</f>
        <v>#DIV/0!</v>
      </c>
      <c r="N324" s="50" t="e">
        <f>$L314+((1-$L314)*$Q316*(1-EXP(-N321/$Q316)))/N321</f>
        <v>#DIV/0!</v>
      </c>
      <c r="O324" s="50" t="e">
        <f>$L314+((1-$L314)*$Q316*(1-EXP(-O321/$Q316)))/O321</f>
        <v>#DIV/0!</v>
      </c>
      <c r="P324" s="50" t="e">
        <f>$L314+((1-$L314)*$Q316*(1-EXP(-P321/$Q316)))/P321</f>
        <v>#DIV/0!</v>
      </c>
      <c r="Q324" s="50" t="e">
        <f>$L314+((1-$L314)*$Q316*(1-EXP(-Q321/$Q316)))/Q321</f>
        <v>#DIV/0!</v>
      </c>
      <c r="R324" s="50" t="e">
        <f>$L314+((1-$L314)*$Q316*(1-EXP(-R321/$Q316)))/R321</f>
        <v>#DIV/0!</v>
      </c>
      <c r="S324" s="50" t="e">
        <f>$L314+((1-$L314)*$Q316*(1-EXP(-S321/$Q316)))/S321</f>
        <v>#DIV/0!</v>
      </c>
      <c r="T324" s="50" t="e">
        <f>$L314+((1-$L314)*$Q316*(1-EXP(-T321/$Q316)))/T321</f>
        <v>#DIV/0!</v>
      </c>
      <c r="U324" s="50" t="e">
        <f>$L314+((1-$L314)*$Q316*(1-EXP(-U321/$Q316)))/U321</f>
        <v>#DIV/0!</v>
      </c>
      <c r="V324" s="50" t="e">
        <f>$L314+((1-$L314)*$Q316*(1-EXP(-V321/$Q316)))/V321</f>
        <v>#DIV/0!</v>
      </c>
      <c r="W324" s="50" t="e">
        <f>$L314+((1-$L314)*$Q316*(1-EXP(-W321/$Q316)))/W321</f>
        <v>#DIV/0!</v>
      </c>
      <c r="X324" s="50" t="e">
        <f>$L314+((1-$L314)*$Q316*(1-EXP(-X321/$Q316)))/X321</f>
        <v>#DIV/0!</v>
      </c>
      <c r="Y324" s="50" t="e">
        <f>$L314+((1-$L314)*$Q316*(1-EXP(-Y321/$Q316)))/Y321</f>
        <v>#DIV/0!</v>
      </c>
      <c r="Z324" s="50" t="e">
        <f>$L314+((1-$L314)*$Q316*(1-EXP(-Z321/$Q316)))/Z321</f>
        <v>#DIV/0!</v>
      </c>
      <c r="AA324" s="50" t="e">
        <f>$L314+((1-$L314)*$Q316*(1-EXP(-AA321/$Q316)))/AA321</f>
        <v>#DIV/0!</v>
      </c>
      <c r="AB324" s="50" t="e">
        <f>$L314+((1-$L314)*$Q316*(1-EXP(-AB321/$Q316)))/AB321</f>
        <v>#DIV/0!</v>
      </c>
      <c r="AC324" s="50" t="e">
        <f>$L314+((1-$L314)*$Q316*(1-EXP(-AC321/$Q316)))/AC321</f>
        <v>#DIV/0!</v>
      </c>
      <c r="AD324" s="50" t="e">
        <f>$L314+((1-$L314)*$Q316*(1-EXP(-AD321/$Q316)))/AD321</f>
        <v>#DIV/0!</v>
      </c>
      <c r="AE324" s="50" t="e">
        <f>$L314+((1-$L314)*$Q316*(1-EXP(-AE321/$Q316)))/AE321</f>
        <v>#DIV/0!</v>
      </c>
      <c r="AF324" s="73" t="e">
        <f>$L314+((1-$L314)*$Q316*(1-EXP(-AF321/$Q316)))/AF321</f>
        <v>#DIV/0!</v>
      </c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9:44" ht="15.75">
      <c r="I325"/>
      <c r="J325" s="101"/>
      <c r="K325" s="48" t="s">
        <v>49</v>
      </c>
      <c r="L325" s="16" t="e">
        <f>L320-L321</f>
        <v>#DIV/0!</v>
      </c>
      <c r="M325" s="51" t="e">
        <f>M320-M321</f>
        <v>#DIV/0!</v>
      </c>
      <c r="N325" s="51" t="e">
        <f>N320-N321</f>
        <v>#DIV/0!</v>
      </c>
      <c r="O325" s="51" t="e">
        <f>O320-O321</f>
        <v>#DIV/0!</v>
      </c>
      <c r="P325" s="51" t="e">
        <f>P320-P321</f>
        <v>#DIV/0!</v>
      </c>
      <c r="Q325" s="51" t="e">
        <f>Q320-Q321</f>
        <v>#DIV/0!</v>
      </c>
      <c r="R325" s="51" t="e">
        <f>R320-R321</f>
        <v>#DIV/0!</v>
      </c>
      <c r="S325" s="51" t="e">
        <f>S320-S321</f>
        <v>#DIV/0!</v>
      </c>
      <c r="T325" s="51" t="e">
        <f>T320-T321</f>
        <v>#DIV/0!</v>
      </c>
      <c r="U325" s="51" t="e">
        <f>U320-U321</f>
        <v>#DIV/0!</v>
      </c>
      <c r="V325" s="51" t="e">
        <f>V320-V321</f>
        <v>#DIV/0!</v>
      </c>
      <c r="W325" s="51" t="e">
        <f>W320-W321</f>
        <v>#DIV/0!</v>
      </c>
      <c r="X325" s="51" t="e">
        <f>X320-X321</f>
        <v>#DIV/0!</v>
      </c>
      <c r="Y325" s="51" t="e">
        <f>Y320-Y321</f>
        <v>#DIV/0!</v>
      </c>
      <c r="Z325" s="51" t="e">
        <f>Z320-Z321</f>
        <v>#DIV/0!</v>
      </c>
      <c r="AA325" s="51" t="e">
        <f>AA320-AA321</f>
        <v>#DIV/0!</v>
      </c>
      <c r="AB325" s="51" t="e">
        <f>AB320-AB321</f>
        <v>#DIV/0!</v>
      </c>
      <c r="AC325" s="51" t="e">
        <f>AC320-AC321</f>
        <v>#DIV/0!</v>
      </c>
      <c r="AD325" s="51" t="e">
        <f>AD320-AD321</f>
        <v>#DIV/0!</v>
      </c>
      <c r="AE325" s="51" t="e">
        <f>AE320-AE321</f>
        <v>#DIV/0!</v>
      </c>
      <c r="AF325" s="103" t="e">
        <f>AF320-AF321</f>
        <v>#DIV/0!</v>
      </c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9:44" ht="15.75">
      <c r="I326"/>
      <c r="J326" s="101"/>
      <c r="K326" s="48" t="s">
        <v>50</v>
      </c>
      <c r="L326" s="50" t="e">
        <f>$W310*($L312-L322)/($L312-($L312-$Q313)*$Q315)</f>
        <v>#DIV/0!</v>
      </c>
      <c r="M326" s="50" t="e">
        <f>$W310*($L312-M322)/($L312-($L312-$Q313)*$Q315)</f>
        <v>#DIV/0!</v>
      </c>
      <c r="N326" s="50" t="e">
        <f>$W310*($L312-N322)/($L312-($L312-$Q313)*$Q315)</f>
        <v>#DIV/0!</v>
      </c>
      <c r="O326" s="50" t="e">
        <f>$W310*($L312-O322)/($L312-($L312-$Q313)*$Q315)</f>
        <v>#DIV/0!</v>
      </c>
      <c r="P326" s="50" t="e">
        <f>$W310*($L312-P322)/($L312-($L312-$Q313)*$Q315)</f>
        <v>#DIV/0!</v>
      </c>
      <c r="Q326" s="50" t="e">
        <f>$W310*($L312-Q322)/($L312-($L312-$Q313)*$Q315)</f>
        <v>#DIV/0!</v>
      </c>
      <c r="R326" s="50" t="e">
        <f>$W310*($L312-R322)/($L312-($L312-$Q313)*$Q315)</f>
        <v>#DIV/0!</v>
      </c>
      <c r="S326" s="50" t="e">
        <f>$W310*($L312-S322)/($L312-($L312-$Q313)*$Q315)</f>
        <v>#DIV/0!</v>
      </c>
      <c r="T326" s="50" t="e">
        <f>$W310*($L312-T322)/($L312-($L312-$Q313)*$Q315)</f>
        <v>#DIV/0!</v>
      </c>
      <c r="U326" s="50" t="e">
        <f>$W310*($L312-U322)/($L312-($L312-$Q313)*$Q315)</f>
        <v>#DIV/0!</v>
      </c>
      <c r="V326" s="50" t="e">
        <f>$W310*($L312-V322)/($L312-($L312-$Q313)*$Q315)</f>
        <v>#DIV/0!</v>
      </c>
      <c r="W326" s="50" t="e">
        <f>$W310*($L312-W322)/($L312-($L312-$Q313)*$Q315)</f>
        <v>#DIV/0!</v>
      </c>
      <c r="X326" s="50" t="e">
        <f>$W310*($L312-X322)/($L312-($L312-$Q313)*$Q315)</f>
        <v>#DIV/0!</v>
      </c>
      <c r="Y326" s="50" t="e">
        <f>$W310*($L312-Y322)/($L312-($L312-$Q313)*$Q315)</f>
        <v>#DIV/0!</v>
      </c>
      <c r="Z326" s="50" t="e">
        <f>$W310*($L312-Z322)/($L312-($L312-$Q313)*$Q315)</f>
        <v>#DIV/0!</v>
      </c>
      <c r="AA326" s="50" t="e">
        <f>$W310*($L312-AA322)/($L312-($L312-$Q313)*$Q315)</f>
        <v>#DIV/0!</v>
      </c>
      <c r="AB326" s="50" t="e">
        <f>$W310*($L312-AB322)/($L312-($L312-$Q313)*$Q315)</f>
        <v>#DIV/0!</v>
      </c>
      <c r="AC326" s="50" t="e">
        <f>$W310*($L312-AC322)/($L312-($L312-$Q313)*$Q315)</f>
        <v>#DIV/0!</v>
      </c>
      <c r="AD326" s="50" t="e">
        <f>$W310*($L312-AD322)/($L312-($L312-$Q313)*$Q315)</f>
        <v>#DIV/0!</v>
      </c>
      <c r="AE326" s="50" t="e">
        <f>$W310*($L312-AE322)/($L312-($L312-$Q313)*$Q315)</f>
        <v>#DIV/0!</v>
      </c>
      <c r="AF326" s="73" t="e">
        <f>$W310*($L312-AF322)/($L312-($L312-$Q313)*$Q315)</f>
        <v>#DIV/0!</v>
      </c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9:44" ht="15.75">
      <c r="I327"/>
      <c r="J327" s="101"/>
      <c r="K327" s="48" t="s">
        <v>51</v>
      </c>
      <c r="L327" s="50" t="e">
        <f>(L323+1)/2</f>
        <v>#DIV/0!</v>
      </c>
      <c r="M327" s="50" t="e">
        <f>(M323+1)/2</f>
        <v>#DIV/0!</v>
      </c>
      <c r="N327" s="50" t="e">
        <f>(N323+1)/2</f>
        <v>#DIV/0!</v>
      </c>
      <c r="O327" s="50" t="e">
        <f>(O323+1)/2</f>
        <v>#DIV/0!</v>
      </c>
      <c r="P327" s="50" t="e">
        <f>(P323+1)/2</f>
        <v>#DIV/0!</v>
      </c>
      <c r="Q327" s="50" t="e">
        <f>(Q323+1)/2</f>
        <v>#DIV/0!</v>
      </c>
      <c r="R327" s="50" t="e">
        <f>(R323+1)/2</f>
        <v>#DIV/0!</v>
      </c>
      <c r="S327" s="50" t="e">
        <f>(S323+1)/2</f>
        <v>#DIV/0!</v>
      </c>
      <c r="T327" s="50" t="e">
        <f>(T323+1)/2</f>
        <v>#DIV/0!</v>
      </c>
      <c r="U327" s="50" t="e">
        <f>(U323+1)/2</f>
        <v>#DIV/0!</v>
      </c>
      <c r="V327" s="50" t="e">
        <f>(V323+1)/2</f>
        <v>#DIV/0!</v>
      </c>
      <c r="W327" s="50" t="e">
        <f>(W323+1)/2</f>
        <v>#DIV/0!</v>
      </c>
      <c r="X327" s="50" t="e">
        <f>(X323+1)/2</f>
        <v>#DIV/0!</v>
      </c>
      <c r="Y327" s="50" t="e">
        <f>(Y323+1)/2</f>
        <v>#DIV/0!</v>
      </c>
      <c r="Z327" s="50" t="e">
        <f>(Z323+1)/2</f>
        <v>#DIV/0!</v>
      </c>
      <c r="AA327" s="50" t="e">
        <f>(AA323+1)/2</f>
        <v>#DIV/0!</v>
      </c>
      <c r="AB327" s="50" t="e">
        <f>(AB323+1)/2</f>
        <v>#DIV/0!</v>
      </c>
      <c r="AC327" s="50" t="e">
        <f>(AC323+1)/2</f>
        <v>#DIV/0!</v>
      </c>
      <c r="AD327" s="50" t="e">
        <f>(AD323+1)/2</f>
        <v>#DIV/0!</v>
      </c>
      <c r="AE327" s="50" t="e">
        <f>(AE323+1)/2</f>
        <v>#DIV/0!</v>
      </c>
      <c r="AF327" s="73" t="e">
        <f>(AF323+1)/2</f>
        <v>#DIV/0!</v>
      </c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9:44" ht="15.75">
      <c r="I328"/>
      <c r="J328" s="101"/>
      <c r="K328" s="48" t="s">
        <v>52</v>
      </c>
      <c r="L328" s="51" t="e">
        <f>60*$Q311*($L312-$L313+L326/60*$Q312*L319/$Q311)/($Q312*($L311-L319))</f>
        <v>#DIV/0!</v>
      </c>
      <c r="M328" s="51" t="e">
        <f>60*$Q311*($L312-$L313+M326/60*$Q312*M319/$Q311)/($Q312*($L311-M319))</f>
        <v>#DIV/0!</v>
      </c>
      <c r="N328" s="51" t="e">
        <f>60*$Q311*($L312-$L313+N326/60*$Q312*N319/$Q311)/($Q312*($L311-N319))</f>
        <v>#DIV/0!</v>
      </c>
      <c r="O328" s="51" t="e">
        <f>60*$Q311*($L312-$L313+O326/60*$Q312*O319/$Q311)/($Q312*($L311-O319))</f>
        <v>#DIV/0!</v>
      </c>
      <c r="P328" s="51" t="e">
        <f>60*$Q311*($L312-$L313+P326/60*$Q312*P319/$Q311)/($Q312*($L311-P319))</f>
        <v>#DIV/0!</v>
      </c>
      <c r="Q328" s="51" t="e">
        <f>60*$Q311*($L312-$L313+Q326/60*$Q312*Q319/$Q311)/($Q312*($L311-Q319))</f>
        <v>#DIV/0!</v>
      </c>
      <c r="R328" s="51" t="e">
        <f>60*$Q311*($L312-$L313+R326/60*$Q312*R319/$Q311)/($Q312*($L311-R319))</f>
        <v>#DIV/0!</v>
      </c>
      <c r="S328" s="51" t="e">
        <f>60*$Q311*($L312-$L313+S326/60*$Q312*S319/$Q311)/($Q312*($L311-S319))</f>
        <v>#DIV/0!</v>
      </c>
      <c r="T328" s="51" t="e">
        <f>60*$Q311*($L312-$L313+T326/60*$Q312*T319/$Q311)/($Q312*($L311-T319))</f>
        <v>#DIV/0!</v>
      </c>
      <c r="U328" s="51" t="e">
        <f>60*$Q311*($L312-$L313+U326/60*$Q312*U319/$Q311)/($Q312*($L311-U319))</f>
        <v>#DIV/0!</v>
      </c>
      <c r="V328" s="51" t="e">
        <f>60*$Q311*($L312-$L313+V326/60*$Q312*V319/$Q311)/($Q312*($L311-V319))</f>
        <v>#DIV/0!</v>
      </c>
      <c r="W328" s="51" t="e">
        <f>60*$Q311*($L312-$L313+W326/60*$Q312*W319/$Q311)/($Q312*($L311-W319))</f>
        <v>#DIV/0!</v>
      </c>
      <c r="X328" s="51" t="e">
        <f>60*$Q311*($L312-$L313+X326/60*$Q312*X319/$Q311)/($Q312*($L311-X319))</f>
        <v>#DIV/0!</v>
      </c>
      <c r="Y328" s="51" t="e">
        <f>60*$Q311*($L312-$L313+Y326/60*$Q312*Y319/$Q311)/($Q312*($L311-Y319))</f>
        <v>#DIV/0!</v>
      </c>
      <c r="Z328" s="51" t="e">
        <f>60*$Q311*($L312-$L313+Z326/60*$Q312*Z319/$Q311)/($Q312*($L311-Z319))</f>
        <v>#DIV/0!</v>
      </c>
      <c r="AA328" s="51" t="e">
        <f>60*$Q311*($L312-$L313+AA326/60*$Q312*AA319/$Q311)/($Q312*($L311-AA319))</f>
        <v>#DIV/0!</v>
      </c>
      <c r="AB328" s="51" t="e">
        <f>60*$Q311*($L312-$L313+AB326/60*$Q312*AB319/$Q311)/($Q312*($L311-AB319))</f>
        <v>#DIV/0!</v>
      </c>
      <c r="AC328" s="51" t="e">
        <f>60*$Q311*($L312-$L313+AC326/60*$Q312*AC319/$Q311)/($Q312*($L311-AC319))</f>
        <v>#DIV/0!</v>
      </c>
      <c r="AD328" s="51" t="e">
        <f>60*$Q311*($L312-$L313+AD326/60*$Q312*AD319/$Q311)/($Q312*($L311-AD319))</f>
        <v>#DIV/0!</v>
      </c>
      <c r="AE328" s="51" t="e">
        <f>60*$Q311*($L312-$L313+AE326/60*$Q312*AE319/$Q311)/($Q312*($L311-AE319))</f>
        <v>#DIV/0!</v>
      </c>
      <c r="AF328" s="103">
        <v>2000</v>
      </c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9:44" ht="15.75">
      <c r="I329"/>
      <c r="J329" s="101"/>
      <c r="K329" s="48" t="s">
        <v>53</v>
      </c>
      <c r="L329" s="16" t="e">
        <f>L321+L325+L326+L328</f>
        <v>#DIV/0!</v>
      </c>
      <c r="M329" s="51" t="e">
        <f>M321+M325+M326+M328</f>
        <v>#DIV/0!</v>
      </c>
      <c r="N329" s="51" t="e">
        <f>N321+N325+N326+N328</f>
        <v>#DIV/0!</v>
      </c>
      <c r="O329" s="51" t="e">
        <f>O321+O325+O326+O328</f>
        <v>#DIV/0!</v>
      </c>
      <c r="P329" s="51" t="e">
        <f>P321+P325+P326+P328</f>
        <v>#DIV/0!</v>
      </c>
      <c r="Q329" s="51" t="e">
        <f>Q321+Q325+Q326+Q328</f>
        <v>#DIV/0!</v>
      </c>
      <c r="R329" s="51" t="e">
        <f>R321+R325+R326+R328</f>
        <v>#DIV/0!</v>
      </c>
      <c r="S329" s="51" t="e">
        <f>S321+S325+S326+S328</f>
        <v>#DIV/0!</v>
      </c>
      <c r="T329" s="51" t="e">
        <f>T321+T325+T326+T328</f>
        <v>#DIV/0!</v>
      </c>
      <c r="U329" s="51" t="e">
        <f>U321+U325+U326+U328</f>
        <v>#DIV/0!</v>
      </c>
      <c r="V329" s="51" t="e">
        <f>V321+V325+V326+V328</f>
        <v>#DIV/0!</v>
      </c>
      <c r="W329" s="51" t="e">
        <f>W321+W325+W326+W328</f>
        <v>#DIV/0!</v>
      </c>
      <c r="X329" s="51" t="e">
        <f>X321+X325+X326+X328</f>
        <v>#DIV/0!</v>
      </c>
      <c r="Y329" s="51" t="e">
        <f>Y321+Y325+Y326+Y328</f>
        <v>#DIV/0!</v>
      </c>
      <c r="Z329" s="51" t="e">
        <f>Z321+Z325+Z326+Z328</f>
        <v>#DIV/0!</v>
      </c>
      <c r="AA329" s="51" t="e">
        <f>AA321+AA325+AA326+AA328</f>
        <v>#DIV/0!</v>
      </c>
      <c r="AB329" s="51" t="e">
        <f>AB321+AB325+AB326+AB328</f>
        <v>#DIV/0!</v>
      </c>
      <c r="AC329" s="51" t="e">
        <f>AC321+AC325+AC326+AC328</f>
        <v>#DIV/0!</v>
      </c>
      <c r="AD329" s="51" t="e">
        <f>AD321+AD325+AD326+AD328</f>
        <v>#DIV/0!</v>
      </c>
      <c r="AE329" s="51" t="e">
        <f>AE321+AE325+AE326+AE328</f>
        <v>#DIV/0!</v>
      </c>
      <c r="AF329" s="103" t="e">
        <f>AF321+AF325+AF326+AF328</f>
        <v>#DIV/0!</v>
      </c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9:44" ht="15.75">
      <c r="I330"/>
      <c r="J330" s="101"/>
      <c r="K330" s="53" t="s">
        <v>54</v>
      </c>
      <c r="L330" s="58">
        <f>(VLOOKUP(L318,'background calcs'!$B$20:$H$135,IF($L316&gt;=75,7,IF($L316&gt;=30,6,IF($L316&gt;=15,5,IF($L316&gt;=10,4,IF($L316&gt;=1.5,3,2)))))))*$L315</f>
        <v>0</v>
      </c>
      <c r="M330" s="58">
        <f>(VLOOKUP(M318,'background calcs'!$B$20:$H$135,IF($L316&gt;=75,7,IF($L316&gt;=30,6,IF($L316&gt;=15,5,IF($L316&gt;=10,4,IF($L316&gt;=1.5,3,2)))))))*$L315</f>
        <v>0</v>
      </c>
      <c r="N330" s="58">
        <f>(VLOOKUP(N318,'background calcs'!$B$20:$H$135,IF($L316&gt;=75,7,IF($L316&gt;=30,6,IF($L316&gt;=15,5,IF($L316&gt;=10,4,IF($L316&gt;=1.5,3,2)))))))*$L315</f>
        <v>0</v>
      </c>
      <c r="O330" s="58">
        <f>(VLOOKUP(O318,'background calcs'!$B$20:$H$135,IF($L316&gt;=75,7,IF($L316&gt;=30,6,IF($L316&gt;=15,5,IF($L316&gt;=10,4,IF($L316&gt;=1.5,3,2)))))))*$L315</f>
        <v>0</v>
      </c>
      <c r="P330" s="58">
        <f>(VLOOKUP(P318,'background calcs'!$B$20:$H$135,IF($L316&gt;=75,7,IF($L316&gt;=30,6,IF($L316&gt;=15,5,IF($L316&gt;=10,4,IF($L316&gt;=1.5,3,2)))))))*$L315</f>
        <v>0</v>
      </c>
      <c r="Q330" s="58">
        <f>(VLOOKUP(Q318,'background calcs'!$B$20:$H$135,IF($L316&gt;=75,7,IF($L316&gt;=30,6,IF($L316&gt;=15,5,IF($L316&gt;=10,4,IF($L316&gt;=1.5,3,2)))))))*$L315</f>
        <v>0</v>
      </c>
      <c r="R330" s="58">
        <f>(VLOOKUP(R318,'background calcs'!$B$20:$H$135,IF($L316&gt;=75,7,IF($L316&gt;=30,6,IF($L316&gt;=15,5,IF($L316&gt;=10,4,IF($L316&gt;=1.5,3,2)))))))*$L315</f>
        <v>0</v>
      </c>
      <c r="S330" s="58">
        <f>(VLOOKUP(S318,'background calcs'!$B$20:$H$135,IF($L316&gt;=75,7,IF($L316&gt;=30,6,IF($L316&gt;=15,5,IF($L316&gt;=10,4,IF($L316&gt;=1.5,3,2)))))))*$L315</f>
        <v>0</v>
      </c>
      <c r="T330" s="58">
        <f>(VLOOKUP(T318,'background calcs'!$B$20:$H$135,IF($L316&gt;=75,7,IF($L316&gt;=30,6,IF($L316&gt;=15,5,IF($L316&gt;=10,4,IF($L316&gt;=1.5,3,2)))))))*$L315</f>
        <v>0</v>
      </c>
      <c r="U330" s="58">
        <f>(VLOOKUP(U318,'background calcs'!$B$20:$H$135,IF($L316&gt;=75,7,IF($L316&gt;=30,6,IF($L316&gt;=15,5,IF($L316&gt;=10,4,IF($L316&gt;=1.5,3,2)))))))*$L315</f>
        <v>0</v>
      </c>
      <c r="V330" s="58">
        <f>(VLOOKUP(V318,'background calcs'!$B$20:$H$135,IF($L316&gt;=75,7,IF($L316&gt;=30,6,IF($L316&gt;=15,5,IF($L316&gt;=10,4,IF($L316&gt;=1.5,3,2)))))))*$L315</f>
        <v>0</v>
      </c>
      <c r="W330" s="58">
        <f>(VLOOKUP(W318,'background calcs'!$B$20:$H$135,IF($L316&gt;=75,7,IF($L316&gt;=30,6,IF($L316&gt;=15,5,IF($L316&gt;=10,4,IF($L316&gt;=1.5,3,2)))))))*$L315</f>
        <v>0</v>
      </c>
      <c r="X330" s="58">
        <f>(VLOOKUP(X318,'background calcs'!$B$20:$H$135,IF($L316&gt;=75,7,IF($L316&gt;=30,6,IF($L316&gt;=15,5,IF($L316&gt;=10,4,IF($L316&gt;=1.5,3,2)))))))*$L315</f>
        <v>0</v>
      </c>
      <c r="Y330" s="58">
        <f>(VLOOKUP(Y318,'background calcs'!$B$20:$H$135,IF($L316&gt;=75,7,IF($L316&gt;=30,6,IF($L316&gt;=15,5,IF($L316&gt;=10,4,IF($L316&gt;=1.5,3,2)))))))*$L315</f>
        <v>0</v>
      </c>
      <c r="Z330" s="58">
        <f>(VLOOKUP(Z318,'background calcs'!$B$20:$H$135,IF($L316&gt;=75,7,IF($L316&gt;=30,6,IF($L316&gt;=15,5,IF($L316&gt;=10,4,IF($L316&gt;=1.5,3,2)))))))*$L315</f>
        <v>0</v>
      </c>
      <c r="AA330" s="58">
        <f>(VLOOKUP(AA318,'background calcs'!$B$20:$H$135,IF($L316&gt;=75,7,IF($L316&gt;=30,6,IF($L316&gt;=15,5,IF($L316&gt;=10,4,IF($L316&gt;=1.5,3,2)))))))*$L315</f>
        <v>0</v>
      </c>
      <c r="AB330" s="58">
        <f>(VLOOKUP(AB318,'background calcs'!$B$20:$H$135,IF($L316&gt;=75,7,IF($L316&gt;=30,6,IF($L316&gt;=15,5,IF($L316&gt;=10,4,IF($L316&gt;=1.5,3,2)))))))*$L315</f>
        <v>0</v>
      </c>
      <c r="AC330" s="58">
        <f>(VLOOKUP(AC318,'background calcs'!$B$20:$H$135,IF($L316&gt;=75,7,IF($L316&gt;=30,6,IF($L316&gt;=15,5,IF($L316&gt;=10,4,IF($L316&gt;=1.5,3,2)))))))*$L315</f>
        <v>0</v>
      </c>
      <c r="AD330" s="58">
        <f>(VLOOKUP(AD318,'background calcs'!$B$20:$H$135,IF($L316&gt;=75,7,IF($L316&gt;=30,6,IF($L316&gt;=15,5,IF($L316&gt;=10,4,IF($L316&gt;=1.5,3,2)))))))*$L315</f>
        <v>0</v>
      </c>
      <c r="AE330" s="58">
        <f>(VLOOKUP(AE318,'background calcs'!$B$20:$H$135,IF($L316&gt;=75,7,IF($L316&gt;=30,6,IF($L316&gt;=15,5,IF($L316&gt;=10,4,IF($L316&gt;=1.5,3,2)))))))*$L315</f>
        <v>0</v>
      </c>
      <c r="AF330" s="74">
        <f>(VLOOKUP(AF318,'background calcs'!$B$20:$H$135,IF($L316&gt;=75,7,IF($L316&gt;=30,6,IF($L316&gt;=15,5,IF($L316&gt;=10,4,IF($L316&gt;=1.5,3,2)))))))*$L315</f>
        <v>0</v>
      </c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9:44" ht="15.75">
      <c r="I331"/>
      <c r="J331" s="70" t="s">
        <v>137</v>
      </c>
      <c r="K331" s="57" t="s">
        <v>126</v>
      </c>
      <c r="L331" s="13">
        <v>0.3</v>
      </c>
      <c r="M331" s="13">
        <v>0.333</v>
      </c>
      <c r="N331" s="13">
        <v>0.383</v>
      </c>
      <c r="O331" s="13">
        <v>0.45225</v>
      </c>
      <c r="P331" s="13">
        <v>0.5215</v>
      </c>
      <c r="Q331" s="13">
        <v>0.5822499999999999</v>
      </c>
      <c r="R331" s="13">
        <v>0.643</v>
      </c>
      <c r="S331" s="13">
        <v>0.6945</v>
      </c>
      <c r="T331" s="13">
        <v>0.746</v>
      </c>
      <c r="U331" s="13">
        <v>0.78</v>
      </c>
      <c r="V331" s="13">
        <v>0.8</v>
      </c>
      <c r="W331" s="13">
        <v>0.82</v>
      </c>
      <c r="X331" s="13">
        <v>0.84</v>
      </c>
      <c r="Y331" s="13">
        <v>0.86</v>
      </c>
      <c r="Z331" s="13">
        <v>0.88</v>
      </c>
      <c r="AA331" s="13">
        <v>0.9</v>
      </c>
      <c r="AB331" s="13">
        <v>0.92</v>
      </c>
      <c r="AC331" s="13">
        <v>0.94</v>
      </c>
      <c r="AD331" s="13">
        <v>0.96</v>
      </c>
      <c r="AE331" s="13">
        <v>0.98</v>
      </c>
      <c r="AF331" s="75">
        <v>1</v>
      </c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9:44" ht="15.75">
      <c r="I332"/>
      <c r="J332" s="70" t="s">
        <v>133</v>
      </c>
      <c r="K332" s="54" t="s">
        <v>55</v>
      </c>
      <c r="L332" s="14">
        <f>(1-$W314)*L318+$W314</f>
        <v>0.7000029999999999</v>
      </c>
      <c r="M332" s="14">
        <f>(1-$W314)*M318+$W314</f>
        <v>0.715</v>
      </c>
      <c r="N332" s="14">
        <f>(1-$W314)*N318+$W314</f>
        <v>0.73</v>
      </c>
      <c r="O332" s="14">
        <f>(1-$W314)*O318+$W314</f>
        <v>0.745</v>
      </c>
      <c r="P332" s="14">
        <f>(1-$W314)*P318+$W314</f>
        <v>0.76</v>
      </c>
      <c r="Q332" s="14">
        <f>(1-$W314)*Q318+$W314</f>
        <v>0.7749999999999999</v>
      </c>
      <c r="R332" s="14">
        <f>(1-$W314)*R318+$W314</f>
        <v>0.7899999999999999</v>
      </c>
      <c r="S332" s="14">
        <f>(1-$W314)*S318+$W314</f>
        <v>0.8049999999999999</v>
      </c>
      <c r="T332" s="14">
        <f>(1-$W314)*T318+$W314</f>
        <v>0.82</v>
      </c>
      <c r="U332" s="14">
        <f>(1-$W314)*U318+$W314</f>
        <v>0.835</v>
      </c>
      <c r="V332" s="14">
        <f>(1-$W314)*V318+$W314</f>
        <v>0.85</v>
      </c>
      <c r="W332" s="14">
        <f>(1-$W314)*W318+$W314</f>
        <v>0.865</v>
      </c>
      <c r="X332" s="14">
        <f>(1-$W314)*X318+$W314</f>
        <v>0.88</v>
      </c>
      <c r="Y332" s="14">
        <f>(1-$W314)*Y318+$W314</f>
        <v>0.895</v>
      </c>
      <c r="Z332" s="14">
        <f>(1-$W314)*Z318+$W314</f>
        <v>0.9099999999999999</v>
      </c>
      <c r="AA332" s="14">
        <f>(1-$W314)*AA318+$W314</f>
        <v>0.925</v>
      </c>
      <c r="AB332" s="14">
        <f>(1-$W314)*AB318+$W314</f>
        <v>0.94</v>
      </c>
      <c r="AC332" s="14">
        <f>(1-$W314)*AC318+$W314</f>
        <v>0.955</v>
      </c>
      <c r="AD332" s="14">
        <f>(1-$W314)*AD318+$W314</f>
        <v>0.97</v>
      </c>
      <c r="AE332" s="14">
        <f>(1-$W314)*AE318+$W314</f>
        <v>0.985</v>
      </c>
      <c r="AF332" s="71">
        <f>(1-$W314)*AF318+$W314</f>
        <v>1</v>
      </c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9:44" ht="15.75">
      <c r="I333"/>
      <c r="J333" s="70" t="s">
        <v>140</v>
      </c>
      <c r="K333" s="53" t="s">
        <v>148</v>
      </c>
      <c r="L333" s="14">
        <f>L314</f>
        <v>0</v>
      </c>
      <c r="M333" s="14" t="e">
        <f>M334-(($W334-$W333)*M318*2)</f>
        <v>#DIV/0!</v>
      </c>
      <c r="N333" s="14" t="e">
        <f>N334-(($W334-$W333)*N318*2)</f>
        <v>#DIV/0!</v>
      </c>
      <c r="O333" s="14" t="e">
        <f>O334-(($W334-$W333)*O318*2)</f>
        <v>#DIV/0!</v>
      </c>
      <c r="P333" s="14" t="e">
        <f>P334-(($W334-$W333)*P318*2)</f>
        <v>#DIV/0!</v>
      </c>
      <c r="Q333" s="14" t="e">
        <f>Q334-(($W334-$W333)*Q318*2)</f>
        <v>#DIV/0!</v>
      </c>
      <c r="R333" s="14" t="e">
        <f>R334-(($W334-$W333)*R318*2)</f>
        <v>#DIV/0!</v>
      </c>
      <c r="S333" s="14" t="e">
        <f>S334-(($W334-$W333)*S318*2)</f>
        <v>#DIV/0!</v>
      </c>
      <c r="T333" s="14" t="e">
        <f>T334-(($W334-$W333)*T318*2)</f>
        <v>#DIV/0!</v>
      </c>
      <c r="U333" s="14" t="e">
        <f>U334-(($W334-$W333)*U318*2)</f>
        <v>#DIV/0!</v>
      </c>
      <c r="V333" s="14" t="e">
        <f>V334-(($W334-$W333)*V318*2)</f>
        <v>#DIV/0!</v>
      </c>
      <c r="W333" s="14">
        <f>W332</f>
        <v>0.865</v>
      </c>
      <c r="X333" s="14">
        <f>X332</f>
        <v>0.88</v>
      </c>
      <c r="Y333" s="14">
        <f>Y332</f>
        <v>0.895</v>
      </c>
      <c r="Z333" s="14">
        <f>Z332</f>
        <v>0.9099999999999999</v>
      </c>
      <c r="AA333" s="14">
        <f>AA332</f>
        <v>0.925</v>
      </c>
      <c r="AB333" s="14">
        <f>AB332</f>
        <v>0.94</v>
      </c>
      <c r="AC333" s="14">
        <f>AC332</f>
        <v>0.955</v>
      </c>
      <c r="AD333" s="14">
        <f>AD332</f>
        <v>0.97</v>
      </c>
      <c r="AE333" s="14">
        <f>AE332</f>
        <v>0.985</v>
      </c>
      <c r="AF333" s="71">
        <f>AF332</f>
        <v>1</v>
      </c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9:44" ht="15.75">
      <c r="I334"/>
      <c r="J334" s="70" t="s">
        <v>131</v>
      </c>
      <c r="K334" s="53" t="s">
        <v>139</v>
      </c>
      <c r="L334" s="14" t="e">
        <f>(L321*L324+L325*$L314+L326*L327+L328*$W311)/L329</f>
        <v>#DIV/0!</v>
      </c>
      <c r="M334" s="14" t="e">
        <f>(M321*M324+M325*$L314+M326*M327+M328*$W311)/M329</f>
        <v>#DIV/0!</v>
      </c>
      <c r="N334" s="14" t="e">
        <f>(N321*N324+N325*$L314+N326*N327+N328*$W311)/N329</f>
        <v>#DIV/0!</v>
      </c>
      <c r="O334" s="14" t="e">
        <f>(O321*O324+O325*$L314+O326*O327+O328*$W311)/O329</f>
        <v>#DIV/0!</v>
      </c>
      <c r="P334" s="14" t="e">
        <f>(P321*P324+P325*$L314+P326*P327+P328*$W311)/P329</f>
        <v>#DIV/0!</v>
      </c>
      <c r="Q334" s="14" t="e">
        <f>(Q321*Q324+Q325*$L314+Q326*Q327+Q328*$W311)/Q329</f>
        <v>#DIV/0!</v>
      </c>
      <c r="R334" s="14" t="e">
        <f>(R321*R324+R325*$L314+R326*R327+R328*$W311)/R329</f>
        <v>#DIV/0!</v>
      </c>
      <c r="S334" s="14" t="e">
        <f>(S321*S324+S325*$L314+S326*S327+S328*$W311)/S329</f>
        <v>#DIV/0!</v>
      </c>
      <c r="T334" s="14" t="e">
        <f>(T321*T324+T325*$L314+T326*T327+T328*$W311)/T329</f>
        <v>#DIV/0!</v>
      </c>
      <c r="U334" s="14" t="e">
        <f>(U321*U324+U325*$L314+U326*U327+U328*$W311)/U329</f>
        <v>#DIV/0!</v>
      </c>
      <c r="V334" s="14" t="e">
        <f>(V321*V324+V325*$L314+V326*V327+V328*$W311)/V329</f>
        <v>#DIV/0!</v>
      </c>
      <c r="W334" s="14" t="e">
        <f>(W321*W324+W325*$L314+W326*W327+W328*$W311)/W329</f>
        <v>#DIV/0!</v>
      </c>
      <c r="X334" s="14" t="e">
        <f>(X321*X324+X325*$L314+X326*X327+X328*$W311)/X329</f>
        <v>#DIV/0!</v>
      </c>
      <c r="Y334" s="14" t="e">
        <f>(Y321*Y324+Y325*$L314+Y326*Y327+Y328*$W311)/Y329</f>
        <v>#DIV/0!</v>
      </c>
      <c r="Z334" s="14" t="e">
        <f>(Z321*Z324+Z325*$L314+Z326*Z327+Z328*$W311)/Z329</f>
        <v>#DIV/0!</v>
      </c>
      <c r="AA334" s="14" t="e">
        <f>(AA321*AA324+AA325*$L314+AA326*AA327+AA328*$W311)/AA329</f>
        <v>#DIV/0!</v>
      </c>
      <c r="AB334" s="14" t="e">
        <f>(AB321*AB324+AB325*$L314+AB326*AB327+AB328*$W311)/AB329</f>
        <v>#DIV/0!</v>
      </c>
      <c r="AC334" s="14" t="e">
        <f>(AC321*AC324+AC325*$L314+AC326*AC327+AC328*$W311)/AC329</f>
        <v>#DIV/0!</v>
      </c>
      <c r="AD334" s="14" t="e">
        <f>(AD321*AD324+AD325*$L314+AD326*AD327+AD328*$W311)/AD329</f>
        <v>#DIV/0!</v>
      </c>
      <c r="AE334" s="14" t="e">
        <f>(AE321*AE324+AE325*$L314+AE326*AE327+AE328*$W311)/AE329</f>
        <v>#DIV/0!</v>
      </c>
      <c r="AF334" s="71">
        <v>1</v>
      </c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9:44" ht="15.75">
      <c r="I335"/>
      <c r="J335" s="70" t="s">
        <v>135</v>
      </c>
      <c r="K335" s="53" t="s">
        <v>99</v>
      </c>
      <c r="L335" s="13">
        <f>L314</f>
        <v>0</v>
      </c>
      <c r="M335" s="13" t="e">
        <f>MIN(M334,+N335-(N334-M334)*(1-(1/7)/5%*M318))</f>
        <v>#DIV/0!</v>
      </c>
      <c r="N335" s="13" t="e">
        <f>MIN(N334,+O335-(O334-N334)*(1-(1/7)/5%*N318))</f>
        <v>#DIV/0!</v>
      </c>
      <c r="O335" s="13" t="e">
        <f>MIN(O334,+P335-(P334-O334)*(1-(1/7)/5%*O318))</f>
        <v>#DIV/0!</v>
      </c>
      <c r="P335" s="13" t="e">
        <f>MIN(P334,+Q335-(Q334-P334)*(1-(1/7)/5%*P318))</f>
        <v>#DIV/0!</v>
      </c>
      <c r="Q335" s="13" t="e">
        <f>MIN(Q334,+R335-(R334-Q334)*(1-(1/7)/5%*Q318))</f>
        <v>#DIV/0!</v>
      </c>
      <c r="R335" s="13" t="e">
        <f>MIN(R334,+S335-(S334-R334)*(1-(1/7)/5%*R318))</f>
        <v>#DIV/0!</v>
      </c>
      <c r="S335" s="13" t="e">
        <f>MIN(S334,+T335-(T334-S334)*(1-(1/7)/5%*S318))</f>
        <v>#DIV/0!</v>
      </c>
      <c r="T335" s="148">
        <f>U335-(U332-T332)</f>
        <v>0.595</v>
      </c>
      <c r="U335" s="13">
        <f>V335-(V332-U332)</f>
        <v>0.61</v>
      </c>
      <c r="V335" s="13">
        <f>W335-(W332-V332)</f>
        <v>0.625</v>
      </c>
      <c r="W335" s="13">
        <v>0.64</v>
      </c>
      <c r="X335" s="13">
        <f>Y335-($AF335-$W335)/9</f>
        <v>0.6799999999999997</v>
      </c>
      <c r="Y335" s="13">
        <f>Z335-($AF335-$W335)/9</f>
        <v>0.7199999999999998</v>
      </c>
      <c r="Z335" s="13">
        <f>AA335-($AF335-$W335)/9</f>
        <v>0.7599999999999998</v>
      </c>
      <c r="AA335" s="13">
        <f>AB335-($AF335-$W335)/9</f>
        <v>0.7999999999999998</v>
      </c>
      <c r="AB335" s="13">
        <f>AC335-($AF335-$W335)/9</f>
        <v>0.8399999999999999</v>
      </c>
      <c r="AC335" s="13">
        <f>AD335-($AF335-$W335)/9</f>
        <v>0.8799999999999999</v>
      </c>
      <c r="AD335" s="13">
        <f>AE335-($AF335-$W335)/9</f>
        <v>0.9199999999999999</v>
      </c>
      <c r="AE335" s="13">
        <f>AF335-($AF335-$W335)/9</f>
        <v>0.96</v>
      </c>
      <c r="AF335" s="75">
        <v>1</v>
      </c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9:44" ht="15.75">
      <c r="I336"/>
      <c r="J336" s="70" t="s">
        <v>141</v>
      </c>
      <c r="K336" s="53" t="s">
        <v>149</v>
      </c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75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9:44" ht="15.75">
      <c r="I337"/>
      <c r="J337" s="70" t="s">
        <v>145</v>
      </c>
      <c r="K337" s="53" t="s">
        <v>150</v>
      </c>
      <c r="L337" s="87">
        <f>L314</f>
        <v>0</v>
      </c>
      <c r="M337" s="13">
        <f>L337+($AF337-$L337)/20</f>
        <v>0.05</v>
      </c>
      <c r="N337" s="13">
        <f>M337+($AF337-$L337)/20</f>
        <v>0.1</v>
      </c>
      <c r="O337" s="13">
        <f>N337+($AF337-$L337)/20</f>
        <v>0.15000000000000002</v>
      </c>
      <c r="P337" s="13">
        <f>O337+($AF337-$L337)/20</f>
        <v>0.2</v>
      </c>
      <c r="Q337" s="13">
        <f>P337+($AF337-$L337)/20</f>
        <v>0.25</v>
      </c>
      <c r="R337" s="13">
        <f>Q337+($AF337-$L337)/20</f>
        <v>0.3</v>
      </c>
      <c r="S337" s="13">
        <f>R337+($AF337-$L337)/20</f>
        <v>0.35</v>
      </c>
      <c r="T337" s="13">
        <f>S337+($AF337-$L337)/20</f>
        <v>0.39999999999999997</v>
      </c>
      <c r="U337" s="13">
        <f>T337+($AF337-$L337)/20</f>
        <v>0.44999999999999996</v>
      </c>
      <c r="V337" s="13">
        <f>U337+($AF337-$L337)/20</f>
        <v>0.49999999999999994</v>
      </c>
      <c r="W337" s="13">
        <f>V337+($AF337-$L337)/20</f>
        <v>0.5499999999999999</v>
      </c>
      <c r="X337" s="13">
        <f>W337+($AF337-$L337)/20</f>
        <v>0.6</v>
      </c>
      <c r="Y337" s="13">
        <f>X337+($AF337-$L337)/20</f>
        <v>0.65</v>
      </c>
      <c r="Z337" s="13">
        <f>Y337+($AF337-$L337)/20</f>
        <v>0.7000000000000001</v>
      </c>
      <c r="AA337" s="13">
        <f>Z337+($AF337-$L337)/20</f>
        <v>0.7500000000000001</v>
      </c>
      <c r="AB337" s="13">
        <f>AA337+($AF337-$L337)/20</f>
        <v>0.8000000000000002</v>
      </c>
      <c r="AC337" s="13">
        <f>AB337+($AF337-$L337)/20</f>
        <v>0.8500000000000002</v>
      </c>
      <c r="AD337" s="13">
        <f>AC337+($AF337-$L337)/20</f>
        <v>0.9000000000000002</v>
      </c>
      <c r="AE337" s="13">
        <f>AD337+($AF337-$L337)/20</f>
        <v>0.9500000000000003</v>
      </c>
      <c r="AF337" s="75">
        <v>1</v>
      </c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9:44" ht="15.75">
      <c r="I338"/>
      <c r="J338" s="70" t="s">
        <v>146</v>
      </c>
      <c r="K338" s="53" t="s">
        <v>0</v>
      </c>
      <c r="L338" s="13">
        <v>0</v>
      </c>
      <c r="M338" s="14">
        <v>0.05</v>
      </c>
      <c r="N338" s="14">
        <v>0.1</v>
      </c>
      <c r="O338" s="14">
        <v>0.15</v>
      </c>
      <c r="P338" s="14">
        <v>0.2</v>
      </c>
      <c r="Q338" s="14">
        <v>0.25</v>
      </c>
      <c r="R338" s="14">
        <v>0.3</v>
      </c>
      <c r="S338" s="14">
        <v>0.35</v>
      </c>
      <c r="T338" s="14">
        <v>0.4</v>
      </c>
      <c r="U338" s="14">
        <v>0.45</v>
      </c>
      <c r="V338" s="14">
        <v>0.5</v>
      </c>
      <c r="W338" s="14">
        <v>0.55</v>
      </c>
      <c r="X338" s="14">
        <v>0.6</v>
      </c>
      <c r="Y338" s="14">
        <v>0.65</v>
      </c>
      <c r="Z338" s="14">
        <v>0.7</v>
      </c>
      <c r="AA338" s="14">
        <v>0.75</v>
      </c>
      <c r="AB338" s="14">
        <v>0.8</v>
      </c>
      <c r="AC338" s="14">
        <v>0.85</v>
      </c>
      <c r="AD338" s="14">
        <v>0.9</v>
      </c>
      <c r="AE338" s="14">
        <v>0.95</v>
      </c>
      <c r="AF338" s="71">
        <v>1</v>
      </c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9:44" ht="15.75">
      <c r="I339"/>
      <c r="J339" s="70" t="s">
        <v>138</v>
      </c>
      <c r="K339" s="53" t="s">
        <v>4</v>
      </c>
      <c r="L339" s="13">
        <f>(VLOOKUP(L331,'background calcs'!$B$20:$H$135,IF($L316&gt;=75,7,IF($L316&gt;=30,6,IF($L316&gt;=15,5,IF($L316&gt;=10,4,IF($L316&gt;=1.5,3,2)))))))*$L315</f>
        <v>0</v>
      </c>
      <c r="M339" s="13">
        <f>(VLOOKUP(M331,'background calcs'!$B$20:$H$135,IF($L316&gt;=75,7,IF($L316&gt;=30,6,IF($L316&gt;=15,5,IF($L316&gt;=10,4,IF($L316&gt;=1.5,3,2)))))))*$L315</f>
        <v>0</v>
      </c>
      <c r="N339" s="13">
        <f>(VLOOKUP(N331,'background calcs'!$B$20:$H$135,IF($L316&gt;=75,7,IF($L316&gt;=30,6,IF($L316&gt;=15,5,IF($L316&gt;=10,4,IF($L316&gt;=1.5,3,2)))))))*$L315</f>
        <v>0</v>
      </c>
      <c r="O339" s="13">
        <f>(VLOOKUP(O331,'background calcs'!$B$20:$H$135,IF($L316&gt;=75,7,IF($L316&gt;=30,6,IF($L316&gt;=15,5,IF($L316&gt;=10,4,IF($L316&gt;=1.5,3,2)))))))*$L315</f>
        <v>0</v>
      </c>
      <c r="P339" s="13">
        <f>(VLOOKUP(P331,'background calcs'!$B$20:$H$135,IF($L316&gt;=75,7,IF($L316&gt;=30,6,IF($L316&gt;=15,5,IF($L316&gt;=10,4,IF($L316&gt;=1.5,3,2)))))))*$L315</f>
        <v>0</v>
      </c>
      <c r="Q339" s="13">
        <f>(VLOOKUP(Q331,'background calcs'!$B$20:$H$135,IF($L316&gt;=75,7,IF($L316&gt;=30,6,IF($L316&gt;=15,5,IF($L316&gt;=10,4,IF($L316&gt;=1.5,3,2)))))))*$L315</f>
        <v>0</v>
      </c>
      <c r="R339" s="13">
        <f>(VLOOKUP(R331,'background calcs'!$B$20:$H$135,IF($L316&gt;=75,7,IF($L316&gt;=30,6,IF($L316&gt;=15,5,IF($L316&gt;=10,4,IF($L316&gt;=1.5,3,2)))))))*$L315</f>
        <v>0</v>
      </c>
      <c r="S339" s="13">
        <f>(VLOOKUP(S331,'background calcs'!$B$20:$H$135,IF($L316&gt;=75,7,IF($L316&gt;=30,6,IF($L316&gt;=15,5,IF($L316&gt;=10,4,IF($L316&gt;=1.5,3,2)))))))*$L315</f>
        <v>0</v>
      </c>
      <c r="T339" s="13">
        <f>(VLOOKUP(T331,'background calcs'!$B$20:$H$135,IF($L316&gt;=75,7,IF($L316&gt;=30,6,IF($L316&gt;=15,5,IF($L316&gt;=10,4,IF($L316&gt;=1.5,3,2)))))))*$L315</f>
        <v>0</v>
      </c>
      <c r="U339" s="13">
        <f>(VLOOKUP(U331,'background calcs'!$B$20:$H$135,IF($L316&gt;=75,7,IF($L316&gt;=30,6,IF($L316&gt;=15,5,IF($L316&gt;=10,4,IF($L316&gt;=1.5,3,2)))))))*$L315</f>
        <v>0</v>
      </c>
      <c r="V339" s="13">
        <f>(VLOOKUP(V331,'background calcs'!$B$20:$H$135,IF($L316&gt;=75,7,IF($L316&gt;=30,6,IF($L316&gt;=15,5,IF($L316&gt;=10,4,IF($L316&gt;=1.5,3,2)))))))*$L315</f>
        <v>0</v>
      </c>
      <c r="W339" s="13">
        <f>(VLOOKUP(W331,'background calcs'!$B$20:$H$135,IF($L316&gt;=75,7,IF($L316&gt;=30,6,IF($L316&gt;=15,5,IF($L316&gt;=10,4,IF($L316&gt;=1.5,3,2)))))))*$L315</f>
        <v>0</v>
      </c>
      <c r="X339" s="13">
        <f>(VLOOKUP(X331,'background calcs'!$B$20:$H$135,IF($L316&gt;=75,7,IF($L316&gt;=30,6,IF($L316&gt;=15,5,IF($L316&gt;=10,4,IF($L316&gt;=1.5,3,2)))))))*$L315</f>
        <v>0</v>
      </c>
      <c r="Y339" s="13">
        <f>(VLOOKUP(Y331,'background calcs'!$B$20:$H$135,IF($L316&gt;=75,7,IF($L316&gt;=30,6,IF($L316&gt;=15,5,IF($L316&gt;=10,4,IF($L316&gt;=1.5,3,2)))))))*$L315</f>
        <v>0</v>
      </c>
      <c r="Z339" s="13">
        <f>(VLOOKUP(Z331,'background calcs'!$B$20:$H$135,IF($L316&gt;=75,7,IF($L316&gt;=30,6,IF($L316&gt;=15,5,IF($L316&gt;=10,4,IF($L316&gt;=1.5,3,2)))))))*$L315</f>
        <v>0</v>
      </c>
      <c r="AA339" s="13">
        <f>(VLOOKUP(AA331,'background calcs'!$B$20:$H$135,IF($L316&gt;=75,7,IF($L316&gt;=30,6,IF($L316&gt;=15,5,IF($L316&gt;=10,4,IF($L316&gt;=1.5,3,2)))))))*$L315</f>
        <v>0</v>
      </c>
      <c r="AB339" s="13">
        <f>(VLOOKUP(AB331,'background calcs'!$B$20:$H$135,IF($L316&gt;=75,7,IF($L316&gt;=30,6,IF($L316&gt;=15,5,IF($L316&gt;=10,4,IF($L316&gt;=1.5,3,2)))))))*$L315</f>
        <v>0</v>
      </c>
      <c r="AC339" s="13">
        <f>(VLOOKUP(AC331,'background calcs'!$B$20:$H$135,IF($L316&gt;=75,7,IF($L316&gt;=30,6,IF($L316&gt;=15,5,IF($L316&gt;=10,4,IF($L316&gt;=1.5,3,2)))))))*$L315</f>
        <v>0</v>
      </c>
      <c r="AD339" s="13">
        <f>(VLOOKUP(AD331,'background calcs'!$B$20:$H$135,IF($L316&gt;=75,7,IF($L316&gt;=30,6,IF($L316&gt;=15,5,IF($L316&gt;=10,4,IF($L316&gt;=1.5,3,2)))))))*$L315</f>
        <v>0</v>
      </c>
      <c r="AE339" s="13">
        <f>(VLOOKUP(AE331,'background calcs'!$B$20:$H$135,IF($L316&gt;=75,7,IF($L316&gt;=30,6,IF($L316&gt;=15,5,IF($L316&gt;=10,4,IF($L316&gt;=1.5,3,2)))))))*$L315</f>
        <v>0</v>
      </c>
      <c r="AF339" s="75">
        <f>(VLOOKUP(AF331,'background calcs'!$B$20:$H$135,IF($L316&gt;=75,7,IF($L316&gt;=30,6,IF($L316&gt;=15,5,IF($L316&gt;=10,4,IF($L316&gt;=1.5,3,2)))))))*$L315</f>
        <v>0</v>
      </c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9:44" ht="15.75">
      <c r="I340"/>
      <c r="J340" s="70" t="s">
        <v>134</v>
      </c>
      <c r="K340" s="53" t="s">
        <v>5</v>
      </c>
      <c r="L340" s="13">
        <f>(VLOOKUP(L332,'background calcs'!$B$20:$H$135,IF($L316&gt;=75,7,IF($L316&gt;=30,6,IF($L316&gt;=15,5,IF($L316&gt;=10,4,IF($L316&gt;=1.5,3,2)))))))*$L315</f>
        <v>0</v>
      </c>
      <c r="M340" s="13">
        <f>(VLOOKUP(M332,'background calcs'!$B$20:$H$135,IF($L316&gt;=75,7,IF($L316&gt;=30,6,IF($L316&gt;=15,5,IF($L316&gt;=10,4,IF($L316&gt;=1.5,3,2)))))))*$L315</f>
        <v>0</v>
      </c>
      <c r="N340" s="13">
        <f>(VLOOKUP(N332,'background calcs'!$B$20:$H$135,IF($L316&gt;=75,7,IF($L316&gt;=30,6,IF($L316&gt;=15,5,IF($L316&gt;=10,4,IF($L316&gt;=1.5,3,2)))))))*$L315</f>
        <v>0</v>
      </c>
      <c r="O340" s="13">
        <f>(VLOOKUP(O332,'background calcs'!$B$20:$H$135,IF($L316&gt;=75,7,IF($L316&gt;=30,6,IF($L316&gt;=15,5,IF($L316&gt;=10,4,IF($L316&gt;=1.5,3,2)))))))*$L315</f>
        <v>0</v>
      </c>
      <c r="P340" s="13">
        <f>(VLOOKUP(P332,'background calcs'!$B$20:$H$135,IF($L316&gt;=75,7,IF($L316&gt;=30,6,IF($L316&gt;=15,5,IF($L316&gt;=10,4,IF($L316&gt;=1.5,3,2)))))))*$L315</f>
        <v>0</v>
      </c>
      <c r="Q340" s="13">
        <f>(VLOOKUP(Q332,'background calcs'!$B$20:$H$135,IF($L316&gt;=75,7,IF($L316&gt;=30,6,IF($L316&gt;=15,5,IF($L316&gt;=10,4,IF($L316&gt;=1.5,3,2)))))))*$L315</f>
        <v>0</v>
      </c>
      <c r="R340" s="13">
        <f>(VLOOKUP(R332,'background calcs'!$B$20:$H$135,IF($L316&gt;=75,7,IF($L316&gt;=30,6,IF($L316&gt;=15,5,IF($L316&gt;=10,4,IF($L316&gt;=1.5,3,2)))))))*$L315</f>
        <v>0</v>
      </c>
      <c r="S340" s="13">
        <f>(VLOOKUP(S332,'background calcs'!$B$20:$H$135,IF($L316&gt;=75,7,IF($L316&gt;=30,6,IF($L316&gt;=15,5,IF($L316&gt;=10,4,IF($L316&gt;=1.5,3,2)))))))*$L315</f>
        <v>0</v>
      </c>
      <c r="T340" s="13">
        <f>(VLOOKUP(T332,'background calcs'!$B$20:$H$135,IF($L316&gt;=75,7,IF($L316&gt;=30,6,IF($L316&gt;=15,5,IF($L316&gt;=10,4,IF($L316&gt;=1.5,3,2)))))))*$L315</f>
        <v>0</v>
      </c>
      <c r="U340" s="13">
        <f>(VLOOKUP(U332,'background calcs'!$B$20:$H$135,IF($L316&gt;=75,7,IF($L316&gt;=30,6,IF($L316&gt;=15,5,IF($L316&gt;=10,4,IF($L316&gt;=1.5,3,2)))))))*$L315</f>
        <v>0</v>
      </c>
      <c r="V340" s="13">
        <f>(VLOOKUP(V332,'background calcs'!$B$20:$H$135,IF($L316&gt;=75,7,IF($L316&gt;=30,6,IF($L316&gt;=15,5,IF($L316&gt;=10,4,IF($L316&gt;=1.5,3,2)))))))*$L315</f>
        <v>0</v>
      </c>
      <c r="W340" s="13">
        <f>(VLOOKUP(W332,'background calcs'!$B$20:$H$135,IF($L316&gt;=75,7,IF($L316&gt;=30,6,IF($L316&gt;=15,5,IF($L316&gt;=10,4,IF($L316&gt;=1.5,3,2)))))))*$L315</f>
        <v>0</v>
      </c>
      <c r="X340" s="13">
        <f>(VLOOKUP(X332,'background calcs'!$B$20:$H$135,IF($L316&gt;=75,7,IF($L316&gt;=30,6,IF($L316&gt;=15,5,IF($L316&gt;=10,4,IF($L316&gt;=1.5,3,2)))))))*$L315</f>
        <v>0</v>
      </c>
      <c r="Y340" s="13">
        <f>(VLOOKUP(Y332,'background calcs'!$B$20:$H$135,IF($L316&gt;=75,7,IF($L316&gt;=30,6,IF($L316&gt;=15,5,IF($L316&gt;=10,4,IF($L316&gt;=1.5,3,2)))))))*$L315</f>
        <v>0</v>
      </c>
      <c r="Z340" s="13">
        <f>(VLOOKUP(Z332,'background calcs'!$B$20:$H$135,IF($L316&gt;=75,7,IF($L316&gt;=30,6,IF($L316&gt;=15,5,IF($L316&gt;=10,4,IF($L316&gt;=1.5,3,2)))))))*$L315</f>
        <v>0</v>
      </c>
      <c r="AA340" s="13">
        <f>(VLOOKUP(AA332,'background calcs'!$B$20:$H$135,IF($L316&gt;=75,7,IF($L316&gt;=30,6,IF($L316&gt;=15,5,IF($L316&gt;=10,4,IF($L316&gt;=1.5,3,2)))))))*$L315</f>
        <v>0</v>
      </c>
      <c r="AB340" s="13">
        <f>(VLOOKUP(AB332,'background calcs'!$B$20:$H$135,IF($L316&gt;=75,7,IF($L316&gt;=30,6,IF($L316&gt;=15,5,IF($L316&gt;=10,4,IF($L316&gt;=1.5,3,2)))))))*$L315</f>
        <v>0</v>
      </c>
      <c r="AC340" s="13">
        <f>(VLOOKUP(AC332,'background calcs'!$B$20:$H$135,IF($L316&gt;=75,7,IF($L316&gt;=30,6,IF($L316&gt;=15,5,IF($L316&gt;=10,4,IF($L316&gt;=1.5,3,2)))))))*$L315</f>
        <v>0</v>
      </c>
      <c r="AD340" s="13">
        <f>(VLOOKUP(AD332,'background calcs'!$B$20:$H$135,IF($L316&gt;=75,7,IF($L316&gt;=30,6,IF($L316&gt;=15,5,IF($L316&gt;=10,4,IF($L316&gt;=1.5,3,2)))))))*$L315</f>
        <v>0</v>
      </c>
      <c r="AE340" s="13">
        <f>(VLOOKUP(AE332,'background calcs'!$B$20:$H$135,IF($L316&gt;=75,7,IF($L316&gt;=30,6,IF($L316&gt;=15,5,IF($L316&gt;=10,4,IF($L316&gt;=1.5,3,2)))))))*$L315</f>
        <v>0</v>
      </c>
      <c r="AF340" s="75">
        <f>(VLOOKUP(AF332,'background calcs'!$B$20:$H$135,IF($L316&gt;=75,7,IF($L316&gt;=30,6,IF($L316&gt;=15,5,IF($L316&gt;=10,4,IF($L316&gt;=1.5,3,2)))))))*$L315</f>
        <v>0</v>
      </c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9:44" ht="15.75">
      <c r="I341"/>
      <c r="J341" s="70" t="s">
        <v>142</v>
      </c>
      <c r="K341" s="53" t="s">
        <v>6</v>
      </c>
      <c r="L341" s="13">
        <f>(VLOOKUP(L333,'background calcs'!$B$20:$H$135,IF($L316&gt;=75,7,IF($L316&gt;=30,6,IF($L316&gt;=15,5,IF($L316&gt;=10,4,IF($L316&gt;=1.5,3,2)))))))*$L315</f>
        <v>0</v>
      </c>
      <c r="M341" s="13" t="e">
        <f>(VLOOKUP(M333,'background calcs'!$B$20:$H$135,IF($L316&gt;=75,7,IF($L316&gt;=30,6,IF($L316&gt;=15,5,IF($L316&gt;=10,4,IF($L316&gt;=1.5,3,2)))))))*$L315</f>
        <v>#DIV/0!</v>
      </c>
      <c r="N341" s="13" t="e">
        <f>(VLOOKUP(N333,'background calcs'!$B$20:$H$135,IF($L316&gt;=75,7,IF($L316&gt;=30,6,IF($L316&gt;=15,5,IF($L316&gt;=10,4,IF($L316&gt;=1.5,3,2)))))))*$L315</f>
        <v>#DIV/0!</v>
      </c>
      <c r="O341" s="13" t="e">
        <f>(VLOOKUP(O333,'background calcs'!$B$20:$H$135,IF($L316&gt;=75,7,IF($L316&gt;=30,6,IF($L316&gt;=15,5,IF($L316&gt;=10,4,IF($L316&gt;=1.5,3,2)))))))*$L315</f>
        <v>#DIV/0!</v>
      </c>
      <c r="P341" s="13" t="e">
        <f>(VLOOKUP(P333,'background calcs'!$B$20:$H$135,IF($L316&gt;=75,7,IF($L316&gt;=30,6,IF($L316&gt;=15,5,IF($L316&gt;=10,4,IF($L316&gt;=1.5,3,2)))))))*$L315</f>
        <v>#DIV/0!</v>
      </c>
      <c r="Q341" s="13" t="e">
        <f>(VLOOKUP(Q333,'background calcs'!$B$20:$H$135,IF($L316&gt;=75,7,IF($L316&gt;=30,6,IF($L316&gt;=15,5,IF($L316&gt;=10,4,IF($L316&gt;=1.5,3,2)))))))*$L315</f>
        <v>#DIV/0!</v>
      </c>
      <c r="R341" s="13" t="e">
        <f>(VLOOKUP(R333,'background calcs'!$B$20:$H$135,IF($L316&gt;=75,7,IF($L316&gt;=30,6,IF($L316&gt;=15,5,IF($L316&gt;=10,4,IF($L316&gt;=1.5,3,2)))))))*$L315</f>
        <v>#DIV/0!</v>
      </c>
      <c r="S341" s="13" t="e">
        <f>(VLOOKUP(S333,'background calcs'!$B$20:$H$135,IF($L316&gt;=75,7,IF($L316&gt;=30,6,IF($L316&gt;=15,5,IF($L316&gt;=10,4,IF($L316&gt;=1.5,3,2)))))))*$L315</f>
        <v>#DIV/0!</v>
      </c>
      <c r="T341" s="13" t="e">
        <f>(VLOOKUP(T333,'background calcs'!$B$20:$H$135,IF($L316&gt;=75,7,IF($L316&gt;=30,6,IF($L316&gt;=15,5,IF($L316&gt;=10,4,IF($L316&gt;=1.5,3,2)))))))*$L315</f>
        <v>#DIV/0!</v>
      </c>
      <c r="U341" s="13" t="e">
        <f>(VLOOKUP(U333,'background calcs'!$B$20:$H$135,IF($L316&gt;=75,7,IF($L316&gt;=30,6,IF($L316&gt;=15,5,IF($L316&gt;=10,4,IF($L316&gt;=1.5,3,2)))))))*$L315</f>
        <v>#DIV/0!</v>
      </c>
      <c r="V341" s="13" t="e">
        <f>(VLOOKUP(V333,'background calcs'!$B$20:$H$135,IF($L316&gt;=75,7,IF($L316&gt;=30,6,IF($L316&gt;=15,5,IF($L316&gt;=10,4,IF($L316&gt;=1.5,3,2)))))))*$L315</f>
        <v>#DIV/0!</v>
      </c>
      <c r="W341" s="13">
        <f>(VLOOKUP(W333,'background calcs'!$B$20:$H$135,IF($L316&gt;=75,7,IF($L316&gt;=30,6,IF($L316&gt;=15,5,IF($L316&gt;=10,4,IF($L316&gt;=1.5,3,2)))))))*$L315</f>
        <v>0</v>
      </c>
      <c r="X341" s="13">
        <f>(VLOOKUP(X333,'background calcs'!$B$20:$H$135,IF($L316&gt;=75,7,IF($L316&gt;=30,6,IF($L316&gt;=15,5,IF($L316&gt;=10,4,IF($L316&gt;=1.5,3,2)))))))*$L315</f>
        <v>0</v>
      </c>
      <c r="Y341" s="13">
        <f>(VLOOKUP(Y333,'background calcs'!$B$20:$H$135,IF($L316&gt;=75,7,IF($L316&gt;=30,6,IF($L316&gt;=15,5,IF($L316&gt;=10,4,IF($L316&gt;=1.5,3,2)))))))*$L315</f>
        <v>0</v>
      </c>
      <c r="Z341" s="13">
        <f>(VLOOKUP(Z333,'background calcs'!$B$20:$H$135,IF($L316&gt;=75,7,IF($L316&gt;=30,6,IF($L316&gt;=15,5,IF($L316&gt;=10,4,IF($L316&gt;=1.5,3,2)))))))*$L315</f>
        <v>0</v>
      </c>
      <c r="AA341" s="13">
        <f>(VLOOKUP(AA333,'background calcs'!$B$20:$H$135,IF($L316&gt;=75,7,IF($L316&gt;=30,6,IF($L316&gt;=15,5,IF($L316&gt;=10,4,IF($L316&gt;=1.5,3,2)))))))*$L315</f>
        <v>0</v>
      </c>
      <c r="AB341" s="13">
        <f>(VLOOKUP(AB333,'background calcs'!$B$20:$H$135,IF($L316&gt;=75,7,IF($L316&gt;=30,6,IF($L316&gt;=15,5,IF($L316&gt;=10,4,IF($L316&gt;=1.5,3,2)))))))*$L315</f>
        <v>0</v>
      </c>
      <c r="AC341" s="13">
        <f>(VLOOKUP(AC333,'background calcs'!$B$20:$H$135,IF($L316&gt;=75,7,IF($L316&gt;=30,6,IF($L316&gt;=15,5,IF($L316&gt;=10,4,IF($L316&gt;=1.5,3,2)))))))*$L315</f>
        <v>0</v>
      </c>
      <c r="AD341" s="13">
        <f>(VLOOKUP(AD333,'background calcs'!$B$20:$H$135,IF($L316&gt;=75,7,IF($L316&gt;=30,6,IF($L316&gt;=15,5,IF($L316&gt;=10,4,IF($L316&gt;=1.5,3,2)))))))*$L315</f>
        <v>0</v>
      </c>
      <c r="AE341" s="13">
        <f>(VLOOKUP(AE333,'background calcs'!$B$20:$H$135,IF($L316&gt;=75,7,IF($L316&gt;=30,6,IF($L316&gt;=15,5,IF($L316&gt;=10,4,IF($L316&gt;=1.5,3,2)))))))*$L315</f>
        <v>0</v>
      </c>
      <c r="AF341" s="75">
        <f>(VLOOKUP(AF333,'background calcs'!$B$20:$H$135,IF($L316&gt;=75,7,IF($L316&gt;=30,6,IF($L316&gt;=15,5,IF($L316&gt;=10,4,IF($L316&gt;=1.5,3,2)))))))*$L315</f>
        <v>0</v>
      </c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9:44" ht="15.75">
      <c r="I342"/>
      <c r="J342" s="70" t="s">
        <v>132</v>
      </c>
      <c r="K342" s="53" t="s">
        <v>7</v>
      </c>
      <c r="L342" s="13" t="e">
        <f>(VLOOKUP(L334,'background calcs'!$B$20:$H$135,IF($L316&gt;=75,7,IF($L316&gt;=30,6,IF($L316&gt;=15,5,IF($L316&gt;=10,4,IF($L316&gt;=1.5,3,2)))))))*$L315</f>
        <v>#DIV/0!</v>
      </c>
      <c r="M342" s="13" t="e">
        <f>(VLOOKUP(M334,'background calcs'!$B$20:$H$135,IF($L316&gt;=75,7,IF($L316&gt;=30,6,IF($L316&gt;=15,5,IF($L316&gt;=10,4,IF($L316&gt;=1.5,3,2)))))))*$L315</f>
        <v>#DIV/0!</v>
      </c>
      <c r="N342" s="13" t="e">
        <f>(VLOOKUP(N334,'background calcs'!$B$20:$H$135,IF($L316&gt;=75,7,IF($L316&gt;=30,6,IF($L316&gt;=15,5,IF($L316&gt;=10,4,IF($L316&gt;=1.5,3,2)))))))*$L315</f>
        <v>#DIV/0!</v>
      </c>
      <c r="O342" s="13" t="e">
        <f>(VLOOKUP(O334,'background calcs'!$B$20:$H$135,IF($L316&gt;=75,7,IF($L316&gt;=30,6,IF($L316&gt;=15,5,IF($L316&gt;=10,4,IF($L316&gt;=1.5,3,2)))))))*$L315</f>
        <v>#DIV/0!</v>
      </c>
      <c r="P342" s="13" t="e">
        <f>(VLOOKUP(P334,'background calcs'!$B$20:$H$135,IF($L316&gt;=75,7,IF($L316&gt;=30,6,IF($L316&gt;=15,5,IF($L316&gt;=10,4,IF($L316&gt;=1.5,3,2)))))))*$L315</f>
        <v>#DIV/0!</v>
      </c>
      <c r="Q342" s="13" t="e">
        <f>(VLOOKUP(Q334,'background calcs'!$B$20:$H$135,IF($L316&gt;=75,7,IF($L316&gt;=30,6,IF($L316&gt;=15,5,IF($L316&gt;=10,4,IF($L316&gt;=1.5,3,2)))))))*$L315</f>
        <v>#DIV/0!</v>
      </c>
      <c r="R342" s="13" t="e">
        <f>(VLOOKUP(R334,'background calcs'!$B$20:$H$135,IF($L316&gt;=75,7,IF($L316&gt;=30,6,IF($L316&gt;=15,5,IF($L316&gt;=10,4,IF($L316&gt;=1.5,3,2)))))))*$L315</f>
        <v>#DIV/0!</v>
      </c>
      <c r="S342" s="13" t="e">
        <f>(VLOOKUP(S334,'background calcs'!$B$20:$H$135,IF($L316&gt;=75,7,IF($L316&gt;=30,6,IF($L316&gt;=15,5,IF($L316&gt;=10,4,IF($L316&gt;=1.5,3,2)))))))*$L315</f>
        <v>#DIV/0!</v>
      </c>
      <c r="T342" s="13" t="e">
        <f>(VLOOKUP(T334,'background calcs'!$B$20:$H$135,IF($L316&gt;=75,7,IF($L316&gt;=30,6,IF($L316&gt;=15,5,IF($L316&gt;=10,4,IF($L316&gt;=1.5,3,2)))))))*$L315</f>
        <v>#DIV/0!</v>
      </c>
      <c r="U342" s="13" t="e">
        <f>(VLOOKUP(U334,'background calcs'!$B$20:$H$135,IF($L316&gt;=75,7,IF($L316&gt;=30,6,IF($L316&gt;=15,5,IF($L316&gt;=10,4,IF($L316&gt;=1.5,3,2)))))))*$L315</f>
        <v>#DIV/0!</v>
      </c>
      <c r="V342" s="13" t="e">
        <f>(VLOOKUP(V334,'background calcs'!$B$20:$H$135,IF($L316&gt;=75,7,IF($L316&gt;=30,6,IF($L316&gt;=15,5,IF($L316&gt;=10,4,IF($L316&gt;=1.5,3,2)))))))*$L315</f>
        <v>#DIV/0!</v>
      </c>
      <c r="W342" s="13" t="e">
        <f>(VLOOKUP(W334,'background calcs'!$B$20:$H$135,IF($L316&gt;=75,7,IF($L316&gt;=30,6,IF($L316&gt;=15,5,IF($L316&gt;=10,4,IF($L316&gt;=1.5,3,2)))))))*$L315</f>
        <v>#DIV/0!</v>
      </c>
      <c r="X342" s="13" t="e">
        <f>(VLOOKUP(X334,'background calcs'!$B$20:$H$135,IF($L316&gt;=75,7,IF($L316&gt;=30,6,IF($L316&gt;=15,5,IF($L316&gt;=10,4,IF($L316&gt;=1.5,3,2)))))))*$L315</f>
        <v>#DIV/0!</v>
      </c>
      <c r="Y342" s="13" t="e">
        <f>(VLOOKUP(Y334,'background calcs'!$B$20:$H$135,IF($L316&gt;=75,7,IF($L316&gt;=30,6,IF($L316&gt;=15,5,IF($L316&gt;=10,4,IF($L316&gt;=1.5,3,2)))))))*$L315</f>
        <v>#DIV/0!</v>
      </c>
      <c r="Z342" s="13" t="e">
        <f>(VLOOKUP(Z334,'background calcs'!$B$20:$H$135,IF($L316&gt;=75,7,IF($L316&gt;=30,6,IF($L316&gt;=15,5,IF($L316&gt;=10,4,IF($L316&gt;=1.5,3,2)))))))*$L315</f>
        <v>#DIV/0!</v>
      </c>
      <c r="AA342" s="13" t="e">
        <f>(VLOOKUP(AA334,'background calcs'!$B$20:$H$135,IF($L316&gt;=75,7,IF($L316&gt;=30,6,IF($L316&gt;=15,5,IF($L316&gt;=10,4,IF($L316&gt;=1.5,3,2)))))))*$L315</f>
        <v>#DIV/0!</v>
      </c>
      <c r="AB342" s="13" t="e">
        <f>(VLOOKUP(AB334,'background calcs'!$B$20:$H$135,IF($L316&gt;=75,7,IF($L316&gt;=30,6,IF($L316&gt;=15,5,IF($L316&gt;=10,4,IF($L316&gt;=1.5,3,2)))))))*$L315</f>
        <v>#DIV/0!</v>
      </c>
      <c r="AC342" s="13" t="e">
        <f>(VLOOKUP(AC334,'background calcs'!$B$20:$H$135,IF($L316&gt;=75,7,IF($L316&gt;=30,6,IF($L316&gt;=15,5,IF($L316&gt;=10,4,IF($L316&gt;=1.5,3,2)))))))*$L315</f>
        <v>#DIV/0!</v>
      </c>
      <c r="AD342" s="13" t="e">
        <f>(VLOOKUP(AD334,'background calcs'!$B$20:$H$135,IF($L316&gt;=75,7,IF($L316&gt;=30,6,IF($L316&gt;=15,5,IF($L316&gt;=10,4,IF($L316&gt;=1.5,3,2)))))))*$L315</f>
        <v>#DIV/0!</v>
      </c>
      <c r="AE342" s="13" t="e">
        <f>(VLOOKUP(AE334,'background calcs'!$B$20:$H$135,IF($L316&gt;=75,7,IF($L316&gt;=30,6,IF($L316&gt;=15,5,IF($L316&gt;=10,4,IF($L316&gt;=1.5,3,2)))))))*$L315</f>
        <v>#DIV/0!</v>
      </c>
      <c r="AF342" s="75">
        <f>(VLOOKUP(AF334,'background calcs'!$B$20:$H$135,IF($L316&gt;=75,7,IF($L316&gt;=30,6,IF($L316&gt;=15,5,IF($L316&gt;=10,4,IF($L316&gt;=1.5,3,2)))))))*$L315</f>
        <v>0</v>
      </c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9:44" ht="15.75">
      <c r="I343"/>
      <c r="J343" s="70" t="s">
        <v>136</v>
      </c>
      <c r="K343" s="53" t="s">
        <v>8</v>
      </c>
      <c r="L343" s="13">
        <f>(VLOOKUP(L335,'background calcs'!$B$20:$H$135,IF($L316&gt;=75,7,IF($L316&gt;=30,6,IF($L316&gt;=15,5,IF($L316&gt;=10,4,IF($L316&gt;=1.5,3,2)))))))*$L315</f>
        <v>0</v>
      </c>
      <c r="M343" s="13" t="e">
        <f>(VLOOKUP(M335,'background calcs'!$B$20:$H$135,IF($L316&gt;=75,7,IF($L316&gt;=30,6,IF($L316&gt;=15,5,IF($L316&gt;=10,4,IF($L316&gt;=1.5,3,2)))))))*$L315</f>
        <v>#DIV/0!</v>
      </c>
      <c r="N343" s="13" t="e">
        <f>(VLOOKUP(N335,'background calcs'!$B$20:$H$135,IF($L316&gt;=75,7,IF($L316&gt;=30,6,IF($L316&gt;=15,5,IF($L316&gt;=10,4,IF($L316&gt;=1.5,3,2)))))))*$L315</f>
        <v>#DIV/0!</v>
      </c>
      <c r="O343" s="13" t="e">
        <f>(VLOOKUP(O335,'background calcs'!$B$20:$H$135,IF($L316&gt;=75,7,IF($L316&gt;=30,6,IF($L316&gt;=15,5,IF($L316&gt;=10,4,IF($L316&gt;=1.5,3,2)))))))*$L315</f>
        <v>#DIV/0!</v>
      </c>
      <c r="P343" s="13" t="e">
        <f>(VLOOKUP(P335,'background calcs'!$B$20:$H$135,IF($L316&gt;=75,7,IF($L316&gt;=30,6,IF($L316&gt;=15,5,IF($L316&gt;=10,4,IF($L316&gt;=1.5,3,2)))))))*$L315</f>
        <v>#DIV/0!</v>
      </c>
      <c r="Q343" s="13" t="e">
        <f>(VLOOKUP(Q335,'background calcs'!$B$20:$H$135,IF($L316&gt;=75,7,IF($L316&gt;=30,6,IF($L316&gt;=15,5,IF($L316&gt;=10,4,IF($L316&gt;=1.5,3,2)))))))*$L315</f>
        <v>#DIV/0!</v>
      </c>
      <c r="R343" s="13" t="e">
        <f>(VLOOKUP(R335,'background calcs'!$B$20:$H$135,IF($L316&gt;=75,7,IF($L316&gt;=30,6,IF($L316&gt;=15,5,IF($L316&gt;=10,4,IF($L316&gt;=1.5,3,2)))))))*$L315</f>
        <v>#DIV/0!</v>
      </c>
      <c r="S343" s="13" t="e">
        <f>(VLOOKUP(S335,'background calcs'!$B$20:$H$135,IF($L316&gt;=75,7,IF($L316&gt;=30,6,IF($L316&gt;=15,5,IF($L316&gt;=10,4,IF($L316&gt;=1.5,3,2)))))))*$L315</f>
        <v>#DIV/0!</v>
      </c>
      <c r="T343" s="13">
        <f>(VLOOKUP(T335,'background calcs'!$B$20:$H$135,IF($L316&gt;=75,7,IF($L316&gt;=30,6,IF($L316&gt;=15,5,IF($L316&gt;=10,4,IF($L316&gt;=1.5,3,2)))))))*$L315</f>
        <v>0</v>
      </c>
      <c r="U343" s="13">
        <f>(VLOOKUP(U335,'background calcs'!$B$20:$H$135,IF($L316&gt;=75,7,IF($L316&gt;=30,6,IF($L316&gt;=15,5,IF($L316&gt;=10,4,IF($L316&gt;=1.5,3,2)))))))*$L315</f>
        <v>0</v>
      </c>
      <c r="V343" s="13">
        <f>(VLOOKUP(V335,'background calcs'!$B$20:$H$135,IF($L316&gt;=75,7,IF($L316&gt;=30,6,IF($L316&gt;=15,5,IF($L316&gt;=10,4,IF($L316&gt;=1.5,3,2)))))))*$L315</f>
        <v>0</v>
      </c>
      <c r="W343" s="13">
        <f>(VLOOKUP(W335,'background calcs'!$B$20:$H$135,IF($L316&gt;=75,7,IF($L316&gt;=30,6,IF($L316&gt;=15,5,IF($L316&gt;=10,4,IF($L316&gt;=1.5,3,2)))))))*$L315</f>
        <v>0</v>
      </c>
      <c r="X343" s="13">
        <f>(VLOOKUP(X335,'background calcs'!$B$20:$H$135,IF($L316&gt;=75,7,IF($L316&gt;=30,6,IF($L316&gt;=15,5,IF($L316&gt;=10,4,IF($L316&gt;=1.5,3,2)))))))*$L315</f>
        <v>0</v>
      </c>
      <c r="Y343" s="13">
        <f>(VLOOKUP(Y335,'background calcs'!$B$20:$H$135,IF($L316&gt;=75,7,IF($L316&gt;=30,6,IF($L316&gt;=15,5,IF($L316&gt;=10,4,IF($L316&gt;=1.5,3,2)))))))*$L315</f>
        <v>0</v>
      </c>
      <c r="Z343" s="13">
        <f>(VLOOKUP(Z335,'background calcs'!$B$20:$H$135,IF($L316&gt;=75,7,IF($L316&gt;=30,6,IF($L316&gt;=15,5,IF($L316&gt;=10,4,IF($L316&gt;=1.5,3,2)))))))*$L315</f>
        <v>0</v>
      </c>
      <c r="AA343" s="13">
        <f>(VLOOKUP(AA335,'background calcs'!$B$20:$H$135,IF($L316&gt;=75,7,IF($L316&gt;=30,6,IF($L316&gt;=15,5,IF($L316&gt;=10,4,IF($L316&gt;=1.5,3,2)))))))*$L315</f>
        <v>0</v>
      </c>
      <c r="AB343" s="13">
        <f>(VLOOKUP(AB335,'background calcs'!$B$20:$H$135,IF($L316&gt;=75,7,IF($L316&gt;=30,6,IF($L316&gt;=15,5,IF($L316&gt;=10,4,IF($L316&gt;=1.5,3,2)))))))*$L315</f>
        <v>0</v>
      </c>
      <c r="AC343" s="13">
        <f>(VLOOKUP(AC335,'background calcs'!$B$20:$H$135,IF($L316&gt;=75,7,IF($L316&gt;=30,6,IF($L316&gt;=15,5,IF($L316&gt;=10,4,IF($L316&gt;=1.5,3,2)))))))*$L315</f>
        <v>0</v>
      </c>
      <c r="AD343" s="13">
        <f>(VLOOKUP(AD335,'background calcs'!$B$20:$H$135,IF($L316&gt;=75,7,IF($L316&gt;=30,6,IF($L316&gt;=15,5,IF($L316&gt;=10,4,IF($L316&gt;=1.5,3,2)))))))*$L315</f>
        <v>0</v>
      </c>
      <c r="AE343" s="13">
        <f>(VLOOKUP(AE335,'background calcs'!$B$20:$H$135,IF($L316&gt;=75,7,IF($L316&gt;=30,6,IF($L316&gt;=15,5,IF($L316&gt;=10,4,IF($L316&gt;=1.5,3,2)))))))*$L315</f>
        <v>0</v>
      </c>
      <c r="AF343" s="75">
        <f>(VLOOKUP(AF335,'background calcs'!$B$20:$H$135,IF($L316&gt;=75,7,IF($L316&gt;=30,6,IF($L316&gt;=15,5,IF($L316&gt;=10,4,IF($L316&gt;=1.5,3,2)))))))*$L315</f>
        <v>0</v>
      </c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9:44" ht="15.75">
      <c r="I344"/>
      <c r="J344" s="70" t="s">
        <v>143</v>
      </c>
      <c r="K344" s="62" t="s">
        <v>9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75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9:44" ht="15.75">
      <c r="I345"/>
      <c r="J345" s="70" t="s">
        <v>144</v>
      </c>
      <c r="K345" s="62" t="s">
        <v>10</v>
      </c>
      <c r="L345" s="13">
        <f>(VLOOKUP(L337,'background calcs'!$B$20:$H$135,IF($L316&gt;=75,7,IF($L316&gt;=30,6,IF($L316&gt;=15,5,IF($L316&gt;=10,4,IF($L316&gt;=1.5,3,2)))))))*$L315</f>
        <v>0</v>
      </c>
      <c r="M345" s="13">
        <f>(VLOOKUP(M337,'background calcs'!$B$20:$H$135,IF($L316&gt;=75,7,IF($L316&gt;=30,6,IF($L316&gt;=15,5,IF($L316&gt;=10,4,IF($L316&gt;=1.5,3,2)))))))*$L315</f>
        <v>0</v>
      </c>
      <c r="N345" s="13">
        <f>(VLOOKUP(N337,'background calcs'!$B$20:$H$135,IF($L316&gt;=75,7,IF($L316&gt;=30,6,IF($L316&gt;=15,5,IF($L316&gt;=10,4,IF($L316&gt;=1.5,3,2)))))))*$L315</f>
        <v>0</v>
      </c>
      <c r="O345" s="13">
        <f>(VLOOKUP(O337,'background calcs'!$B$20:$H$135,IF($L316&gt;=75,7,IF($L316&gt;=30,6,IF($L316&gt;=15,5,IF($L316&gt;=10,4,IF($L316&gt;=1.5,3,2)))))))*$L315</f>
        <v>0</v>
      </c>
      <c r="P345" s="13">
        <f>(VLOOKUP(P337,'background calcs'!$B$20:$H$135,IF($L316&gt;=75,7,IF($L316&gt;=30,6,IF($L316&gt;=15,5,IF($L316&gt;=10,4,IF($L316&gt;=1.5,3,2)))))))*$L315</f>
        <v>0</v>
      </c>
      <c r="Q345" s="13">
        <f>(VLOOKUP(Q337,'background calcs'!$B$20:$H$135,IF($L316&gt;=75,7,IF($L316&gt;=30,6,IF($L316&gt;=15,5,IF($L316&gt;=10,4,IF($L316&gt;=1.5,3,2)))))))*$L315</f>
        <v>0</v>
      </c>
      <c r="R345" s="13">
        <f>(VLOOKUP(R337,'background calcs'!$B$20:$H$135,IF($L316&gt;=75,7,IF($L316&gt;=30,6,IF($L316&gt;=15,5,IF($L316&gt;=10,4,IF($L316&gt;=1.5,3,2)))))))*$L315</f>
        <v>0</v>
      </c>
      <c r="S345" s="13">
        <f>(VLOOKUP(S337,'background calcs'!$B$20:$H$135,IF($L316&gt;=75,7,IF($L316&gt;=30,6,IF($L316&gt;=15,5,IF($L316&gt;=10,4,IF($L316&gt;=1.5,3,2)))))))*$L315</f>
        <v>0</v>
      </c>
      <c r="T345" s="13">
        <f>(VLOOKUP(T337,'background calcs'!$B$20:$H$135,IF($L316&gt;=75,7,IF($L316&gt;=30,6,IF($L316&gt;=15,5,IF($L316&gt;=10,4,IF($L316&gt;=1.5,3,2)))))))*$L315</f>
        <v>0</v>
      </c>
      <c r="U345" s="13">
        <f>(VLOOKUP(U337,'background calcs'!$B$20:$H$135,IF($L316&gt;=75,7,IF($L316&gt;=30,6,IF($L316&gt;=15,5,IF($L316&gt;=10,4,IF($L316&gt;=1.5,3,2)))))))*$L315</f>
        <v>0</v>
      </c>
      <c r="V345" s="13">
        <f>(VLOOKUP(V337,'background calcs'!$B$20:$H$135,IF($L316&gt;=75,7,IF($L316&gt;=30,6,IF($L316&gt;=15,5,IF($L316&gt;=10,4,IF($L316&gt;=1.5,3,2)))))))*$L315</f>
        <v>0</v>
      </c>
      <c r="W345" s="13">
        <f>(VLOOKUP(W337,'background calcs'!$B$20:$H$135,IF($L316&gt;=75,7,IF($L316&gt;=30,6,IF($L316&gt;=15,5,IF($L316&gt;=10,4,IF($L316&gt;=1.5,3,2)))))))*$L315</f>
        <v>0</v>
      </c>
      <c r="X345" s="13">
        <f>(VLOOKUP(X337,'background calcs'!$B$20:$H$135,IF($L316&gt;=75,7,IF($L316&gt;=30,6,IF($L316&gt;=15,5,IF($L316&gt;=10,4,IF($L316&gt;=1.5,3,2)))))))*$L315</f>
        <v>0</v>
      </c>
      <c r="Y345" s="13">
        <f>(VLOOKUP(Y337,'background calcs'!$B$20:$H$135,IF($L316&gt;=75,7,IF($L316&gt;=30,6,IF($L316&gt;=15,5,IF($L316&gt;=10,4,IF($L316&gt;=1.5,3,2)))))))*$L315</f>
        <v>0</v>
      </c>
      <c r="Z345" s="13">
        <f>(VLOOKUP(Z337,'background calcs'!$B$20:$H$135,IF($L316&gt;=75,7,IF($L316&gt;=30,6,IF($L316&gt;=15,5,IF($L316&gt;=10,4,IF($L316&gt;=1.5,3,2)))))))*$L315</f>
        <v>0</v>
      </c>
      <c r="AA345" s="13">
        <f>(VLOOKUP(AA337,'background calcs'!$B$20:$H$135,IF($L316&gt;=75,7,IF($L316&gt;=30,6,IF($L316&gt;=15,5,IF($L316&gt;=10,4,IF($L316&gt;=1.5,3,2)))))))*$L315</f>
        <v>0</v>
      </c>
      <c r="AB345" s="13">
        <f>(VLOOKUP(AB337,'background calcs'!$B$20:$H$135,IF($L316&gt;=75,7,IF($L316&gt;=30,6,IF($L316&gt;=15,5,IF($L316&gt;=10,4,IF($L316&gt;=1.5,3,2)))))))*$L315</f>
        <v>0</v>
      </c>
      <c r="AC345" s="13">
        <f>(VLOOKUP(AC337,'background calcs'!$B$20:$H$135,IF($L316&gt;=75,7,IF($L316&gt;=30,6,IF($L316&gt;=15,5,IF($L316&gt;=10,4,IF($L316&gt;=1.5,3,2)))))))*$L315</f>
        <v>0</v>
      </c>
      <c r="AD345" s="13">
        <f>(VLOOKUP(AD337,'background calcs'!$B$20:$H$135,IF($L316&gt;=75,7,IF($L316&gt;=30,6,IF($L316&gt;=15,5,IF($L316&gt;=10,4,IF($L316&gt;=1.5,3,2)))))))*$L315</f>
        <v>0</v>
      </c>
      <c r="AE345" s="13">
        <f>(VLOOKUP(AE337,'background calcs'!$B$20:$H$135,IF($L316&gt;=75,7,IF($L316&gt;=30,6,IF($L316&gt;=15,5,IF($L316&gt;=10,4,IF($L316&gt;=1.5,3,2)))))))*$L315</f>
        <v>0</v>
      </c>
      <c r="AF345" s="75">
        <f>(VLOOKUP(AF337,'background calcs'!$B$20:$H$135,IF($L316&gt;=75,7,IF($L316&gt;=30,6,IF($L316&gt;=15,5,IF($L316&gt;=10,4,IF($L316&gt;=1.5,3,2)))))))*$L315</f>
        <v>0</v>
      </c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9:44" ht="16.5" thickBot="1">
      <c r="I346"/>
      <c r="J346" s="91" t="s">
        <v>147</v>
      </c>
      <c r="K346" s="92" t="s">
        <v>11</v>
      </c>
      <c r="L346" s="64">
        <f>(VLOOKUP(L338,'background calcs'!$B$20:$H$135,IF($L316&gt;=75,7,IF($L316&gt;=30,6,IF($L316&gt;=15,5,IF($L316&gt;=10,4,IF($L316&gt;=1.5,3,2)))))))*$L315</f>
        <v>0</v>
      </c>
      <c r="M346" s="64">
        <f>L315</f>
        <v>0</v>
      </c>
      <c r="N346" s="64">
        <f>L315</f>
        <v>0</v>
      </c>
      <c r="O346" s="64">
        <f>L315</f>
        <v>0</v>
      </c>
      <c r="P346" s="64">
        <f>L315</f>
        <v>0</v>
      </c>
      <c r="Q346" s="64">
        <f>L315</f>
        <v>0</v>
      </c>
      <c r="R346" s="64">
        <f>L315</f>
        <v>0</v>
      </c>
      <c r="S346" s="64">
        <f>L315</f>
        <v>0</v>
      </c>
      <c r="T346" s="64">
        <f>L315</f>
        <v>0</v>
      </c>
      <c r="U346" s="64">
        <f>L315</f>
        <v>0</v>
      </c>
      <c r="V346" s="64">
        <f>L315</f>
        <v>0</v>
      </c>
      <c r="W346" s="64">
        <f>L315</f>
        <v>0</v>
      </c>
      <c r="X346" s="64">
        <f>L315</f>
        <v>0</v>
      </c>
      <c r="Y346" s="64">
        <f>L315</f>
        <v>0</v>
      </c>
      <c r="Z346" s="64">
        <f>L315</f>
        <v>0</v>
      </c>
      <c r="AA346" s="64">
        <f>L315</f>
        <v>0</v>
      </c>
      <c r="AB346" s="64">
        <f>L315</f>
        <v>0</v>
      </c>
      <c r="AC346" s="64">
        <f>L315</f>
        <v>0</v>
      </c>
      <c r="AD346" s="64">
        <f>L315</f>
        <v>0</v>
      </c>
      <c r="AE346" s="64">
        <f>L315</f>
        <v>0</v>
      </c>
      <c r="AF346" s="105">
        <f>L315</f>
        <v>0</v>
      </c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9:44" ht="15.75">
      <c r="I347"/>
      <c r="J347" s="93">
        <v>1</v>
      </c>
      <c r="K347" s="94" t="s">
        <v>127</v>
      </c>
      <c r="L347" s="95" t="e">
        <f>L331/L339*$L315</f>
        <v>#DIV/0!</v>
      </c>
      <c r="M347" s="95" t="e">
        <f>M331/M339*$L315</f>
        <v>#DIV/0!</v>
      </c>
      <c r="N347" s="95" t="e">
        <f>N331/N339*$L315</f>
        <v>#DIV/0!</v>
      </c>
      <c r="O347" s="95" t="e">
        <f>O331/O339*$L315</f>
        <v>#DIV/0!</v>
      </c>
      <c r="P347" s="95" t="e">
        <f>P331/P339*$L315</f>
        <v>#DIV/0!</v>
      </c>
      <c r="Q347" s="95" t="e">
        <f>Q331/Q339*$L315</f>
        <v>#DIV/0!</v>
      </c>
      <c r="R347" s="95" t="e">
        <f>R331/R339*$L315</f>
        <v>#DIV/0!</v>
      </c>
      <c r="S347" s="95" t="e">
        <f>S331/S339*$L315</f>
        <v>#DIV/0!</v>
      </c>
      <c r="T347" s="95" t="e">
        <f>T331/T339*$L315</f>
        <v>#DIV/0!</v>
      </c>
      <c r="U347" s="95" t="e">
        <f>U331/U339*$L315</f>
        <v>#DIV/0!</v>
      </c>
      <c r="V347" s="95" t="e">
        <f>V331/V339*$L315</f>
        <v>#DIV/0!</v>
      </c>
      <c r="W347" s="95" t="e">
        <f>W331/W339*$L315</f>
        <v>#DIV/0!</v>
      </c>
      <c r="X347" s="95" t="e">
        <f>X331/X339*$L315</f>
        <v>#DIV/0!</v>
      </c>
      <c r="Y347" s="95" t="e">
        <f>Y331/Y339*$L315</f>
        <v>#DIV/0!</v>
      </c>
      <c r="Z347" s="95" t="e">
        <f>Z331/Z339*$L315</f>
        <v>#DIV/0!</v>
      </c>
      <c r="AA347" s="95" t="e">
        <f>AA331/AA339*$L315</f>
        <v>#DIV/0!</v>
      </c>
      <c r="AB347" s="95" t="e">
        <f>AB331/AB339*$L315</f>
        <v>#DIV/0!</v>
      </c>
      <c r="AC347" s="95" t="e">
        <f>AC331/AC339*$L315</f>
        <v>#DIV/0!</v>
      </c>
      <c r="AD347" s="95" t="e">
        <f>AD331/AD339*$L315</f>
        <v>#DIV/0!</v>
      </c>
      <c r="AE347" s="95" t="e">
        <f>AE331/AE339*$L315</f>
        <v>#DIV/0!</v>
      </c>
      <c r="AF347" s="96" t="e">
        <f>AF331/AF339*$L315</f>
        <v>#DIV/0!</v>
      </c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9:44" ht="15.75">
      <c r="I348"/>
      <c r="J348" s="70">
        <v>2</v>
      </c>
      <c r="K348" s="63" t="s">
        <v>2</v>
      </c>
      <c r="L348" s="88" t="e">
        <f>L332/L340*$L315</f>
        <v>#DIV/0!</v>
      </c>
      <c r="M348" s="14" t="e">
        <f>M332/M340*$L315</f>
        <v>#DIV/0!</v>
      </c>
      <c r="N348" s="14" t="e">
        <f>N332/N340*$L315</f>
        <v>#DIV/0!</v>
      </c>
      <c r="O348" s="14" t="e">
        <f>O332/O340*$L315</f>
        <v>#DIV/0!</v>
      </c>
      <c r="P348" s="14" t="e">
        <f>P332/P340*$L315</f>
        <v>#DIV/0!</v>
      </c>
      <c r="Q348" s="14" t="e">
        <f>Q332/Q340*$L315</f>
        <v>#DIV/0!</v>
      </c>
      <c r="R348" s="14" t="e">
        <f>R332/R340*$L315</f>
        <v>#DIV/0!</v>
      </c>
      <c r="S348" s="14" t="e">
        <f>S332/S340*$L315</f>
        <v>#DIV/0!</v>
      </c>
      <c r="T348" s="14" t="e">
        <f>T332/T340*$L315</f>
        <v>#DIV/0!</v>
      </c>
      <c r="U348" s="14" t="e">
        <f>U332/U340*$L315</f>
        <v>#DIV/0!</v>
      </c>
      <c r="V348" s="14" t="e">
        <f>V332/V340*$L315</f>
        <v>#DIV/0!</v>
      </c>
      <c r="W348" s="14" t="e">
        <f>W332/W340*$L315</f>
        <v>#DIV/0!</v>
      </c>
      <c r="X348" s="14" t="e">
        <f>X332/X340*$L315</f>
        <v>#DIV/0!</v>
      </c>
      <c r="Y348" s="14" t="e">
        <f>Y332/Y340*$L315</f>
        <v>#DIV/0!</v>
      </c>
      <c r="Z348" s="14" t="e">
        <f>Z332/Z340*$L315</f>
        <v>#DIV/0!</v>
      </c>
      <c r="AA348" s="14" t="e">
        <f>AA332/AA340*$L315</f>
        <v>#DIV/0!</v>
      </c>
      <c r="AB348" s="14" t="e">
        <f>AB332/AB340*$L315</f>
        <v>#DIV/0!</v>
      </c>
      <c r="AC348" s="14" t="e">
        <f>AC332/AC340*$L315</f>
        <v>#DIV/0!</v>
      </c>
      <c r="AD348" s="14" t="e">
        <f>AD332/AD340*$L315</f>
        <v>#DIV/0!</v>
      </c>
      <c r="AE348" s="14" t="e">
        <f>AE332/AE340*$L315</f>
        <v>#DIV/0!</v>
      </c>
      <c r="AF348" s="71" t="e">
        <f>AF332/AF340*$L315</f>
        <v>#DIV/0!</v>
      </c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9:44" ht="15.75">
      <c r="I349"/>
      <c r="J349" s="70">
        <v>3</v>
      </c>
      <c r="K349" s="61" t="s">
        <v>130</v>
      </c>
      <c r="L349" s="88" t="e">
        <f>L333/L341*$L315</f>
        <v>#DIV/0!</v>
      </c>
      <c r="M349" s="88" t="e">
        <f>M333/M341*$L315</f>
        <v>#DIV/0!</v>
      </c>
      <c r="N349" s="88" t="e">
        <f>N333/N341*$L315</f>
        <v>#DIV/0!</v>
      </c>
      <c r="O349" s="88" t="e">
        <f>O333/O341*$L315</f>
        <v>#DIV/0!</v>
      </c>
      <c r="P349" s="88" t="e">
        <f>P333/P341*$L315</f>
        <v>#DIV/0!</v>
      </c>
      <c r="Q349" s="88" t="e">
        <f>Q333/Q341*$L315</f>
        <v>#DIV/0!</v>
      </c>
      <c r="R349" s="88" t="e">
        <f>R333/R341*$L315</f>
        <v>#DIV/0!</v>
      </c>
      <c r="S349" s="88" t="e">
        <f>S333/S341*$L315</f>
        <v>#DIV/0!</v>
      </c>
      <c r="T349" s="88" t="e">
        <f>T333/T341*$L315</f>
        <v>#DIV/0!</v>
      </c>
      <c r="U349" s="88" t="e">
        <f>U333/U341*$L315</f>
        <v>#DIV/0!</v>
      </c>
      <c r="V349" s="88" t="e">
        <f>V333/V341*$L315</f>
        <v>#DIV/0!</v>
      </c>
      <c r="W349" s="88" t="e">
        <f>W333/W341*$L315</f>
        <v>#DIV/0!</v>
      </c>
      <c r="X349" s="88" t="e">
        <f>X333/X341*$L315</f>
        <v>#DIV/0!</v>
      </c>
      <c r="Y349" s="88" t="e">
        <f>Y333/Y341*$L315</f>
        <v>#DIV/0!</v>
      </c>
      <c r="Z349" s="88" t="e">
        <f>Z333/Z341*$L315</f>
        <v>#DIV/0!</v>
      </c>
      <c r="AA349" s="88" t="e">
        <f>AA333/AA341*$L315</f>
        <v>#DIV/0!</v>
      </c>
      <c r="AB349" s="88" t="e">
        <f>AB333/AB341*$L315</f>
        <v>#DIV/0!</v>
      </c>
      <c r="AC349" s="88" t="e">
        <f>AC333/AC341*$L315</f>
        <v>#DIV/0!</v>
      </c>
      <c r="AD349" s="88" t="e">
        <f>AD333/AD341*$L315</f>
        <v>#DIV/0!</v>
      </c>
      <c r="AE349" s="88" t="e">
        <f>AE333/AE341*$L315</f>
        <v>#DIV/0!</v>
      </c>
      <c r="AF349" s="89" t="e">
        <f>AF333/AF341*$L315</f>
        <v>#DIV/0!</v>
      </c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9:44" ht="15.75">
      <c r="I350"/>
      <c r="J350" s="70">
        <v>4</v>
      </c>
      <c r="K350" s="61" t="s">
        <v>3</v>
      </c>
      <c r="L350" s="13" t="e">
        <f>L334/L342*$L315</f>
        <v>#DIV/0!</v>
      </c>
      <c r="M350" s="13" t="e">
        <f>M334/M342*$L315</f>
        <v>#DIV/0!</v>
      </c>
      <c r="N350" s="13" t="e">
        <f>N334/N342*$L315</f>
        <v>#DIV/0!</v>
      </c>
      <c r="O350" s="13" t="e">
        <f>O334/O342*$L315</f>
        <v>#DIV/0!</v>
      </c>
      <c r="P350" s="13" t="e">
        <f>P334/P342*$L315</f>
        <v>#DIV/0!</v>
      </c>
      <c r="Q350" s="13" t="e">
        <f>Q334/Q342*$L315</f>
        <v>#DIV/0!</v>
      </c>
      <c r="R350" s="13" t="e">
        <f>R334/R342*$L315</f>
        <v>#DIV/0!</v>
      </c>
      <c r="S350" s="13" t="e">
        <f>S334/S342*$L315</f>
        <v>#DIV/0!</v>
      </c>
      <c r="T350" s="13" t="e">
        <f>T334/T342*$L315</f>
        <v>#DIV/0!</v>
      </c>
      <c r="U350" s="13" t="e">
        <f>U334/U342*$L315</f>
        <v>#DIV/0!</v>
      </c>
      <c r="V350" s="13" t="e">
        <f>V334/V342*$L315</f>
        <v>#DIV/0!</v>
      </c>
      <c r="W350" s="13" t="e">
        <f>W334/W342*$L315</f>
        <v>#DIV/0!</v>
      </c>
      <c r="X350" s="13" t="e">
        <f>X334/X342*$L315</f>
        <v>#DIV/0!</v>
      </c>
      <c r="Y350" s="13" t="e">
        <f>Y334/Y342*$L315</f>
        <v>#DIV/0!</v>
      </c>
      <c r="Z350" s="13" t="e">
        <f>Z334/Z342*$L315</f>
        <v>#DIV/0!</v>
      </c>
      <c r="AA350" s="13" t="e">
        <f>AA334/AA342*$L315</f>
        <v>#DIV/0!</v>
      </c>
      <c r="AB350" s="13" t="e">
        <f>AB334/AB342*$L315</f>
        <v>#DIV/0!</v>
      </c>
      <c r="AC350" s="13" t="e">
        <f>AC334/AC342*$L315</f>
        <v>#DIV/0!</v>
      </c>
      <c r="AD350" s="13" t="e">
        <f>AD334/AD342*$L315</f>
        <v>#DIV/0!</v>
      </c>
      <c r="AE350" s="13" t="e">
        <f>AE334/AE342*$L315</f>
        <v>#DIV/0!</v>
      </c>
      <c r="AF350" s="75" t="e">
        <f>AF334/AF342*$L315</f>
        <v>#DIV/0!</v>
      </c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9:44" ht="15.75">
      <c r="I351"/>
      <c r="J351" s="150">
        <v>5</v>
      </c>
      <c r="K351" s="61" t="s">
        <v>98</v>
      </c>
      <c r="L351" s="13" t="e">
        <f>L335/L343*$L315</f>
        <v>#DIV/0!</v>
      </c>
      <c r="M351" s="13" t="e">
        <f>M335/M343*$L315</f>
        <v>#DIV/0!</v>
      </c>
      <c r="N351" s="13" t="e">
        <f>N335/N343*$L315</f>
        <v>#DIV/0!</v>
      </c>
      <c r="O351" s="13" t="e">
        <f>O335/O343*$L315</f>
        <v>#DIV/0!</v>
      </c>
      <c r="P351" s="13" t="e">
        <f>P335/P343*$L315</f>
        <v>#DIV/0!</v>
      </c>
      <c r="Q351" s="13" t="e">
        <f>Q335/Q343*$L315</f>
        <v>#DIV/0!</v>
      </c>
      <c r="R351" s="13" t="e">
        <f>R335/R343*$L315</f>
        <v>#DIV/0!</v>
      </c>
      <c r="S351" s="13" t="e">
        <f>S335/S343*$L315</f>
        <v>#DIV/0!</v>
      </c>
      <c r="T351" s="13" t="e">
        <f>T335/T343*$L315</f>
        <v>#DIV/0!</v>
      </c>
      <c r="U351" s="13" t="e">
        <f>U335/U343*$L315</f>
        <v>#DIV/0!</v>
      </c>
      <c r="V351" s="13" t="e">
        <f>V335/V343*$L315</f>
        <v>#DIV/0!</v>
      </c>
      <c r="W351" s="13" t="e">
        <f>W335/W343*$L315</f>
        <v>#DIV/0!</v>
      </c>
      <c r="X351" s="13" t="e">
        <f>X335/X343*$L315</f>
        <v>#DIV/0!</v>
      </c>
      <c r="Y351" s="13" t="e">
        <f>Y335/Y343*$L315</f>
        <v>#DIV/0!</v>
      </c>
      <c r="Z351" s="13" t="e">
        <f>Z335/Z343*$L315</f>
        <v>#DIV/0!</v>
      </c>
      <c r="AA351" s="13" t="e">
        <f>AA335/AA343*$L315</f>
        <v>#DIV/0!</v>
      </c>
      <c r="AB351" s="13" t="e">
        <f>AB335/AB343*$L315</f>
        <v>#DIV/0!</v>
      </c>
      <c r="AC351" s="13" t="e">
        <f>AC335/AC343*$L315</f>
        <v>#DIV/0!</v>
      </c>
      <c r="AD351" s="13" t="e">
        <f>AD335/AD343*$L315</f>
        <v>#DIV/0!</v>
      </c>
      <c r="AE351" s="13" t="e">
        <f>AE335/AE343*$L315</f>
        <v>#DIV/0!</v>
      </c>
      <c r="AF351" s="75" t="e">
        <f>AF335/AF343*$L315</f>
        <v>#DIV/0!</v>
      </c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9:44" ht="15.75">
      <c r="I352"/>
      <c r="J352" s="70">
        <v>6</v>
      </c>
      <c r="K352" s="55" t="s">
        <v>128</v>
      </c>
      <c r="L352" s="13">
        <v>0</v>
      </c>
      <c r="M352" s="13">
        <f>1.2034*M318</f>
        <v>0.06017</v>
      </c>
      <c r="N352" s="13">
        <f>1.2034*N318</f>
        <v>0.12034</v>
      </c>
      <c r="O352" s="13">
        <f>1.2034*O318</f>
        <v>0.18051</v>
      </c>
      <c r="P352" s="13">
        <f>-0.4404*P318^3+0.928352*P318^2+0.377305*P318+0.131617</f>
        <v>0.24068888000000002</v>
      </c>
      <c r="Q352" s="13">
        <f>-0.4404*Q318^3+0.928352*Q318^2+0.377305*Q318+0.131617</f>
        <v>0.277084</v>
      </c>
      <c r="R352" s="13">
        <f>-0.4404*R318^3+0.928352*R318^2+0.377305*R318+0.131617</f>
        <v>0.31646938</v>
      </c>
      <c r="S352" s="13">
        <f>-0.4404*S318^3+0.928352*S318^2+0.377305*S318+0.131617</f>
        <v>0.35851471999999995</v>
      </c>
      <c r="T352" s="13">
        <f>-0.4404*T318^3+0.928352*T318^2+0.377305*T318+0.131617</f>
        <v>0.40288972</v>
      </c>
      <c r="U352" s="13">
        <f>-0.4404*U318^3+0.928352*U318^2+0.377305*U318+0.131617</f>
        <v>0.44926407999999995</v>
      </c>
      <c r="V352" s="13">
        <f>-0.4404*V318^3+0.928352*V318^2+0.377305*V318+0.131617</f>
        <v>0.4973075</v>
      </c>
      <c r="W352" s="13">
        <f>-0.4404*W318^3+0.928352*W318^2+0.377305*W318+0.131617</f>
        <v>0.5466896800000001</v>
      </c>
      <c r="X352" s="13">
        <f>-0.4404*X318^3+0.928352*X318^2+0.377305*X318+0.131617</f>
        <v>0.59708032</v>
      </c>
      <c r="Y352" s="13">
        <f>-0.4404*Y318^3+0.928352*Y318^2+0.377305*Y318+0.131617</f>
        <v>0.6481491199999999</v>
      </c>
      <c r="Z352" s="13">
        <f>-0.4404*Z318^3+0.928352*Z318^2+0.377305*Z318+0.131617</f>
        <v>0.6995657799999999</v>
      </c>
      <c r="AA352" s="13">
        <f>-0.4404*AA318^3+0.928352*AA318^2+0.377305*AA318+0.131617</f>
        <v>0.751</v>
      </c>
      <c r="AB352" s="13">
        <f>-0.4404*AB318^3+0.928352*AB318^2+0.377305*AB318+0.131617</f>
        <v>0.80212148</v>
      </c>
      <c r="AC352" s="13">
        <f>-0.4404*AC318^3+0.928352*AC318^2+0.377305*AC318+0.131617</f>
        <v>0.85259992</v>
      </c>
      <c r="AD352" s="13">
        <f>-0.4404*AD318^3+0.928352*AD318^2+0.377305*AD318+0.131617</f>
        <v>0.9021050199999999</v>
      </c>
      <c r="AE352" s="13">
        <f>-0.4404*AE318^3+0.928352*AE318^2+0.377305*AE318+0.131617</f>
        <v>0.95030648</v>
      </c>
      <c r="AF352" s="75">
        <f>-0.4404*AF318^3+0.928352*AF318^2+0.377305*AF318+0.131617</f>
        <v>0.9968739999999999</v>
      </c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9:44" ht="15.75">
      <c r="I353"/>
      <c r="J353" s="70">
        <v>7</v>
      </c>
      <c r="K353" s="61" t="s">
        <v>151</v>
      </c>
      <c r="L353" s="13" t="e">
        <f>L337/L345*$L315</f>
        <v>#DIV/0!</v>
      </c>
      <c r="M353" s="13" t="e">
        <f>L353+($AF353-$L353)/20</f>
        <v>#DIV/0!</v>
      </c>
      <c r="N353" s="13" t="e">
        <f>M353+($AF353-$L353)/20</f>
        <v>#DIV/0!</v>
      </c>
      <c r="O353" s="13" t="e">
        <f>N353+($AF353-$L353)/20</f>
        <v>#DIV/0!</v>
      </c>
      <c r="P353" s="13" t="e">
        <f>O353+($AF353-$L353)/20</f>
        <v>#DIV/0!</v>
      </c>
      <c r="Q353" s="13" t="e">
        <f>P353+($AF353-$L353)/20</f>
        <v>#DIV/0!</v>
      </c>
      <c r="R353" s="13" t="e">
        <f>Q353+($AF353-$L353)/20</f>
        <v>#DIV/0!</v>
      </c>
      <c r="S353" s="13" t="e">
        <f>R353+($AF353-$L353)/20</f>
        <v>#DIV/0!</v>
      </c>
      <c r="T353" s="13" t="e">
        <f>S353+($AF353-$L353)/20</f>
        <v>#DIV/0!</v>
      </c>
      <c r="U353" s="13" t="e">
        <f>T353+($AF353-$L353)/20</f>
        <v>#DIV/0!</v>
      </c>
      <c r="V353" s="13" t="e">
        <f>U353+($AF353-$L353)/20</f>
        <v>#DIV/0!</v>
      </c>
      <c r="W353" s="13" t="e">
        <f>V353+($AF353-$L353)/20</f>
        <v>#DIV/0!</v>
      </c>
      <c r="X353" s="13" t="e">
        <f>W353+($AF353-$L353)/20</f>
        <v>#DIV/0!</v>
      </c>
      <c r="Y353" s="13" t="e">
        <f>X353+($AF353-$L353)/20</f>
        <v>#DIV/0!</v>
      </c>
      <c r="Z353" s="13" t="e">
        <f>Y353+($AF353-$L353)/20</f>
        <v>#DIV/0!</v>
      </c>
      <c r="AA353" s="13" t="e">
        <f>Z353+($AF353-$L353)/20</f>
        <v>#DIV/0!</v>
      </c>
      <c r="AB353" s="13" t="e">
        <f>AA353+($AF353-$L353)/20</f>
        <v>#DIV/0!</v>
      </c>
      <c r="AC353" s="13" t="e">
        <f>AB353+($AF353-$L353)/20</f>
        <v>#DIV/0!</v>
      </c>
      <c r="AD353" s="13" t="e">
        <f>AC353+($AF353-$L353)/20</f>
        <v>#DIV/0!</v>
      </c>
      <c r="AE353" s="13" t="e">
        <f>AD353+($AF353-$L353)/20</f>
        <v>#DIV/0!</v>
      </c>
      <c r="AF353" s="90">
        <v>1</v>
      </c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9:44" ht="16.5" thickBot="1">
      <c r="I354"/>
      <c r="J354" s="97">
        <v>8</v>
      </c>
      <c r="K354" s="98" t="s">
        <v>1</v>
      </c>
      <c r="L354" s="99">
        <v>0</v>
      </c>
      <c r="M354" s="99" t="e">
        <f>M338/M346*$L315</f>
        <v>#DIV/0!</v>
      </c>
      <c r="N354" s="99" t="e">
        <f>N338/N346*$L315</f>
        <v>#DIV/0!</v>
      </c>
      <c r="O354" s="99" t="e">
        <f>O338/O346*$L315</f>
        <v>#DIV/0!</v>
      </c>
      <c r="P354" s="99" t="e">
        <f>P338/P346*$L315</f>
        <v>#DIV/0!</v>
      </c>
      <c r="Q354" s="99" t="e">
        <f>Q338/Q346*$L315</f>
        <v>#DIV/0!</v>
      </c>
      <c r="R354" s="99" t="e">
        <f>R338/R346*$L315</f>
        <v>#DIV/0!</v>
      </c>
      <c r="S354" s="99" t="e">
        <f>S338/S346*$L315</f>
        <v>#DIV/0!</v>
      </c>
      <c r="T354" s="99" t="e">
        <f>T338/T346*$L315</f>
        <v>#DIV/0!</v>
      </c>
      <c r="U354" s="99" t="e">
        <f>U338/U346*$L315</f>
        <v>#DIV/0!</v>
      </c>
      <c r="V354" s="99" t="e">
        <f>V338/V346*$L315</f>
        <v>#DIV/0!</v>
      </c>
      <c r="W354" s="99" t="e">
        <f>W338/W346*$L315</f>
        <v>#DIV/0!</v>
      </c>
      <c r="X354" s="99" t="e">
        <f>X338/X346*$L315</f>
        <v>#DIV/0!</v>
      </c>
      <c r="Y354" s="99" t="e">
        <f>Y338/Y346*$L315</f>
        <v>#DIV/0!</v>
      </c>
      <c r="Z354" s="99" t="e">
        <f>Z338/Z346*$L315</f>
        <v>#DIV/0!</v>
      </c>
      <c r="AA354" s="99" t="e">
        <f>AA338/AA346*$L315</f>
        <v>#DIV/0!</v>
      </c>
      <c r="AB354" s="99" t="e">
        <f>AB338/AB346*$L315</f>
        <v>#DIV/0!</v>
      </c>
      <c r="AC354" s="99" t="e">
        <f>AC338/AC346*$L315</f>
        <v>#DIV/0!</v>
      </c>
      <c r="AD354" s="99" t="e">
        <f>AD338/AD346*$L315</f>
        <v>#DIV/0!</v>
      </c>
      <c r="AE354" s="99" t="e">
        <f>AE338/AE346*$L315</f>
        <v>#DIV/0!</v>
      </c>
      <c r="AF354" s="100" t="e">
        <f>AF338/AF346*$L315</f>
        <v>#DIV/0!</v>
      </c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9:44" ht="16.5" thickBot="1">
      <c r="I355"/>
      <c r="J355" s="76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77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9:44" ht="16.5" thickBot="1">
      <c r="I356"/>
      <c r="J356" s="65"/>
      <c r="K356" s="219" t="s">
        <v>173</v>
      </c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1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9:44" ht="15.75">
      <c r="I357"/>
      <c r="J357" s="66"/>
      <c r="K357" s="24"/>
      <c r="L357" s="24"/>
      <c r="M357" s="24"/>
      <c r="N357" s="21"/>
      <c r="O357" s="21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6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9:44" ht="15.75">
      <c r="I358"/>
      <c r="J358" s="66"/>
      <c r="K358" s="15" t="s">
        <v>28</v>
      </c>
      <c r="L358" s="23">
        <f>'Inputs - Equipment'!K25</f>
        <v>0</v>
      </c>
      <c r="M358" s="31">
        <v>1</v>
      </c>
      <c r="N358" s="32"/>
      <c r="O358" s="84"/>
      <c r="P358" s="46" t="s">
        <v>87</v>
      </c>
      <c r="Q358" s="35" t="e">
        <f>L358/L359</f>
        <v>#DIV/0!</v>
      </c>
      <c r="R358" s="21"/>
      <c r="S358" s="82"/>
      <c r="T358" s="84"/>
      <c r="U358" s="84"/>
      <c r="V358" s="36" t="s">
        <v>34</v>
      </c>
      <c r="W358" s="35">
        <v>6</v>
      </c>
      <c r="X358" s="21"/>
      <c r="Y358" s="21"/>
      <c r="Z358" s="24"/>
      <c r="AA358" s="24"/>
      <c r="AB358" s="24"/>
      <c r="AC358" s="24"/>
      <c r="AD358" s="24"/>
      <c r="AE358" s="24"/>
      <c r="AF358" s="67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9:44" ht="15.75">
      <c r="I359"/>
      <c r="J359" s="66"/>
      <c r="K359" s="37" t="s">
        <v>29</v>
      </c>
      <c r="L359" s="23">
        <f>Comp8Test</f>
        <v>0</v>
      </c>
      <c r="M359" s="31">
        <v>2</v>
      </c>
      <c r="N359" s="32"/>
      <c r="O359" s="33"/>
      <c r="P359" s="46" t="s">
        <v>86</v>
      </c>
      <c r="Q359" s="38">
        <f>L358/7.481</f>
        <v>0</v>
      </c>
      <c r="R359" s="24"/>
      <c r="S359" s="32"/>
      <c r="T359" s="33"/>
      <c r="U359" s="33"/>
      <c r="V359" s="36" t="s">
        <v>35</v>
      </c>
      <c r="W359" s="39">
        <f>(L360-L361)/400+1</f>
        <v>1</v>
      </c>
      <c r="X359" s="24"/>
      <c r="Y359" s="24"/>
      <c r="Z359" s="24"/>
      <c r="AA359" s="24"/>
      <c r="AB359" s="24"/>
      <c r="AC359" s="24"/>
      <c r="AD359" s="24"/>
      <c r="AE359" s="24"/>
      <c r="AF359" s="67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9:44" ht="15.75">
      <c r="I360"/>
      <c r="J360" s="68"/>
      <c r="K360" s="37" t="s">
        <v>30</v>
      </c>
      <c r="L360" s="23">
        <f>'Inputs - Equipment'!K23</f>
        <v>0</v>
      </c>
      <c r="M360" s="31">
        <v>3</v>
      </c>
      <c r="N360" s="85"/>
      <c r="O360" s="33"/>
      <c r="P360" s="46" t="s">
        <v>95</v>
      </c>
      <c r="Q360" s="35">
        <v>14.7</v>
      </c>
      <c r="R360" s="24"/>
      <c r="S360" s="32"/>
      <c r="T360" s="33"/>
      <c r="U360" s="33"/>
      <c r="V360" s="36" t="s">
        <v>36</v>
      </c>
      <c r="W360" s="35" t="e">
        <f>L362+((1-L362)*Q364*(1-EXP(-Q362/Q364)))/Q362</f>
        <v>#DIV/0!</v>
      </c>
      <c r="X360" s="24"/>
      <c r="Y360" s="24"/>
      <c r="Z360" s="24"/>
      <c r="AA360" s="24"/>
      <c r="AB360" s="24"/>
      <c r="AC360" s="24"/>
      <c r="AD360" s="24"/>
      <c r="AE360" s="24"/>
      <c r="AF360" s="67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9:44" ht="15.75">
      <c r="I361"/>
      <c r="J361" s="66"/>
      <c r="K361" s="37" t="s">
        <v>31</v>
      </c>
      <c r="L361" s="23">
        <f>'Inputs - Equipment'!K22</f>
        <v>0</v>
      </c>
      <c r="M361" s="40">
        <v>4</v>
      </c>
      <c r="N361" s="86"/>
      <c r="O361" s="42"/>
      <c r="P361" s="34" t="s">
        <v>96</v>
      </c>
      <c r="Q361" s="35">
        <v>0</v>
      </c>
      <c r="R361" s="24"/>
      <c r="S361" s="41"/>
      <c r="T361" s="42"/>
      <c r="U361" s="42"/>
      <c r="V361" s="37" t="s">
        <v>37</v>
      </c>
      <c r="W361" s="35">
        <f>(1+L362)/2</f>
        <v>0.5</v>
      </c>
      <c r="X361" s="24"/>
      <c r="Y361" s="24"/>
      <c r="Z361" s="24"/>
      <c r="AA361" s="24"/>
      <c r="AB361" s="24"/>
      <c r="AC361" s="24"/>
      <c r="AD361" s="24"/>
      <c r="AE361" s="24"/>
      <c r="AF361" s="67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9:44" ht="15.75">
      <c r="I362"/>
      <c r="J362" s="66"/>
      <c r="K362" s="37" t="s">
        <v>38</v>
      </c>
      <c r="L362" s="197">
        <f>'background calcs'!S16</f>
        <v>0</v>
      </c>
      <c r="M362" s="31">
        <v>5</v>
      </c>
      <c r="N362" s="43"/>
      <c r="O362" s="44"/>
      <c r="P362" s="45" t="s">
        <v>32</v>
      </c>
      <c r="Q362" s="35">
        <v>45</v>
      </c>
      <c r="R362" s="24"/>
      <c r="S362" s="43"/>
      <c r="T362" s="44"/>
      <c r="U362" s="44"/>
      <c r="V362" s="45" t="s">
        <v>39</v>
      </c>
      <c r="W362" s="35">
        <v>0.7</v>
      </c>
      <c r="X362" s="24"/>
      <c r="Y362" s="24"/>
      <c r="Z362" s="24"/>
      <c r="AA362" s="24"/>
      <c r="AB362" s="24"/>
      <c r="AC362" s="24"/>
      <c r="AD362" s="24"/>
      <c r="AE362" s="24"/>
      <c r="AF362" s="67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9:44" ht="15.75">
      <c r="I363"/>
      <c r="J363" s="205"/>
      <c r="K363" s="34" t="s">
        <v>89</v>
      </c>
      <c r="L363" s="196">
        <f>'Inputs - Equipment'!K14</f>
        <v>0</v>
      </c>
      <c r="M363" s="31">
        <v>6</v>
      </c>
      <c r="N363" s="43"/>
      <c r="O363" s="44"/>
      <c r="P363" s="47" t="s">
        <v>97</v>
      </c>
      <c r="Q363" s="35">
        <v>0.02</v>
      </c>
      <c r="R363" s="24"/>
      <c r="S363" s="43"/>
      <c r="T363" s="44"/>
      <c r="U363" s="44"/>
      <c r="V363" s="47" t="s">
        <v>40</v>
      </c>
      <c r="W363" s="35">
        <v>0.5</v>
      </c>
      <c r="X363" s="24"/>
      <c r="Y363" s="24"/>
      <c r="Z363" s="24"/>
      <c r="AA363" s="24"/>
      <c r="AB363" s="24"/>
      <c r="AC363" s="24"/>
      <c r="AD363" s="24"/>
      <c r="AE363" s="24"/>
      <c r="AF363" s="67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9:44" ht="15.75">
      <c r="I364"/>
      <c r="J364" s="68"/>
      <c r="K364" s="34" t="s">
        <v>88</v>
      </c>
      <c r="L364" s="23">
        <f>'Inputs - Equipment'!K13</f>
        <v>0</v>
      </c>
      <c r="M364" s="69">
        <v>7</v>
      </c>
      <c r="N364" s="43"/>
      <c r="O364" s="44"/>
      <c r="P364" s="45" t="s">
        <v>33</v>
      </c>
      <c r="Q364" s="38" t="e">
        <f>Q362/LN((L360-Q361)/((L360-Q361)*Q363-Q361))</f>
        <v>#DIV/0!</v>
      </c>
      <c r="R364" s="24"/>
      <c r="S364" s="43"/>
      <c r="T364" s="44"/>
      <c r="U364" s="44"/>
      <c r="V364" s="47" t="s">
        <v>41</v>
      </c>
      <c r="W364" s="35">
        <v>0.61</v>
      </c>
      <c r="X364" s="24"/>
      <c r="Y364" s="24"/>
      <c r="Z364" s="24"/>
      <c r="AA364" s="24"/>
      <c r="AB364" s="24"/>
      <c r="AC364" s="24"/>
      <c r="AD364" s="24"/>
      <c r="AE364" s="24"/>
      <c r="AF364" s="67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9:44" ht="15.75">
      <c r="I365"/>
      <c r="J365" s="66"/>
      <c r="K365" s="204" t="s">
        <v>114</v>
      </c>
      <c r="L365" s="23">
        <f>IF('Inputs - Equipment'!K20="NGrid Baseline",1,IF('Inputs - Equipment'!K20="Straight Modulation",2,IF('Inputs - Equipment'!K20="Modulation + OL/OL",3,IF('Inputs - Equipment'!K20="On Line / Off Line",4,IF('Inputs - Equipment'!K20="Geometry + OL/OL",5,IF('Inputs - Equipment'!K20="VFD",6,IF('Inputs - Equipment'!K20="Staged Reciprocating ",7,IF('Inputs - Equipment'!K20="On / Off",8,9))))))))</f>
        <v>9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67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9:44" ht="15.75">
      <c r="I366"/>
      <c r="J366" s="101"/>
      <c r="K366" s="48" t="s">
        <v>42</v>
      </c>
      <c r="L366" s="14">
        <v>1E-05</v>
      </c>
      <c r="M366" s="14">
        <v>0.05</v>
      </c>
      <c r="N366" s="14">
        <v>0.1</v>
      </c>
      <c r="O366" s="14">
        <v>0.15</v>
      </c>
      <c r="P366" s="14">
        <v>0.2</v>
      </c>
      <c r="Q366" s="14">
        <v>0.25</v>
      </c>
      <c r="R366" s="14">
        <v>0.3</v>
      </c>
      <c r="S366" s="14">
        <v>0.35</v>
      </c>
      <c r="T366" s="14">
        <v>0.4</v>
      </c>
      <c r="U366" s="14">
        <v>0.45</v>
      </c>
      <c r="V366" s="14">
        <v>0.5</v>
      </c>
      <c r="W366" s="14">
        <v>0.55</v>
      </c>
      <c r="X366" s="14">
        <v>0.6</v>
      </c>
      <c r="Y366" s="14">
        <v>0.65</v>
      </c>
      <c r="Z366" s="14">
        <v>0.7</v>
      </c>
      <c r="AA366" s="14">
        <v>0.75</v>
      </c>
      <c r="AB366" s="14">
        <v>0.8</v>
      </c>
      <c r="AC366" s="14">
        <v>0.85</v>
      </c>
      <c r="AD366" s="14">
        <v>0.9</v>
      </c>
      <c r="AE366" s="14">
        <v>0.95</v>
      </c>
      <c r="AF366" s="71">
        <v>1</v>
      </c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9:44" ht="15.75">
      <c r="I367"/>
      <c r="J367" s="101"/>
      <c r="K367" s="49" t="s">
        <v>43</v>
      </c>
      <c r="L367" s="12">
        <f>$L359*L366</f>
        <v>0</v>
      </c>
      <c r="M367" s="12">
        <f>$L359*M366</f>
        <v>0</v>
      </c>
      <c r="N367" s="12">
        <f>$L359*N366</f>
        <v>0</v>
      </c>
      <c r="O367" s="12">
        <f>$L359*O366</f>
        <v>0</v>
      </c>
      <c r="P367" s="12">
        <f>$L359*P366</f>
        <v>0</v>
      </c>
      <c r="Q367" s="12">
        <f>$L359*Q366</f>
        <v>0</v>
      </c>
      <c r="R367" s="12">
        <f>$L359*R366</f>
        <v>0</v>
      </c>
      <c r="S367" s="12">
        <f>$L359*S366</f>
        <v>0</v>
      </c>
      <c r="T367" s="12">
        <f>$L359*T366</f>
        <v>0</v>
      </c>
      <c r="U367" s="12">
        <f>$L359*U366</f>
        <v>0</v>
      </c>
      <c r="V367" s="12">
        <f>$L359*V366</f>
        <v>0</v>
      </c>
      <c r="W367" s="12">
        <f>$L359*W366</f>
        <v>0</v>
      </c>
      <c r="X367" s="12">
        <f>$L359*X366</f>
        <v>0</v>
      </c>
      <c r="Y367" s="12">
        <f>$L359*Y366</f>
        <v>0</v>
      </c>
      <c r="Z367" s="12">
        <f>$L359*Z366</f>
        <v>0</v>
      </c>
      <c r="AA367" s="12">
        <f>$L359*AA366</f>
        <v>0</v>
      </c>
      <c r="AB367" s="12">
        <f>$L359*AB366</f>
        <v>0</v>
      </c>
      <c r="AC367" s="12">
        <f>$L359*AC366</f>
        <v>0</v>
      </c>
      <c r="AD367" s="12">
        <f>$L359*AD366</f>
        <v>0</v>
      </c>
      <c r="AE367" s="12">
        <f>$L359*AE366</f>
        <v>0</v>
      </c>
      <c r="AF367" s="72">
        <f>$L359*AF366</f>
        <v>0</v>
      </c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9:44" ht="15.75">
      <c r="I368"/>
      <c r="J368" s="102"/>
      <c r="K368" s="48" t="s">
        <v>44</v>
      </c>
      <c r="L368" s="16" t="e">
        <f>$Q359*60*($L360-$L361)/(L367*$Q360)</f>
        <v>#DIV/0!</v>
      </c>
      <c r="M368" s="51" t="e">
        <f>$Q359*60*($L360-$L361)/(M367*$Q360)</f>
        <v>#DIV/0!</v>
      </c>
      <c r="N368" s="51" t="e">
        <f>$Q359*60*($L360-$L361)/(N367*$Q360)</f>
        <v>#DIV/0!</v>
      </c>
      <c r="O368" s="51" t="e">
        <f>$Q359*60*($L360-$L361)/(O367*$Q360)</f>
        <v>#DIV/0!</v>
      </c>
      <c r="P368" s="51" t="e">
        <f>$Q359*60*($L360-$L361)/(P367*$Q360)</f>
        <v>#DIV/0!</v>
      </c>
      <c r="Q368" s="51" t="e">
        <f>$Q359*60*($L360-$L361)/(Q367*$Q360)</f>
        <v>#DIV/0!</v>
      </c>
      <c r="R368" s="51" t="e">
        <f>$Q359*60*($L360-$L361)/(R367*$Q360)</f>
        <v>#DIV/0!</v>
      </c>
      <c r="S368" s="51" t="e">
        <f>$Q359*60*($L360-$L361)/(S367*$Q360)</f>
        <v>#DIV/0!</v>
      </c>
      <c r="T368" s="51" t="e">
        <f>$Q359*60*($L360-$L361)/(T367*$Q360)</f>
        <v>#DIV/0!</v>
      </c>
      <c r="U368" s="51" t="e">
        <f>$Q359*60*($L360-$L361)/(U367*$Q360)</f>
        <v>#DIV/0!</v>
      </c>
      <c r="V368" s="51" t="e">
        <f>$Q359*60*($L360-$L361)/(V367*$Q360)</f>
        <v>#DIV/0!</v>
      </c>
      <c r="W368" s="51" t="e">
        <f>$Q359*60*($L360-$L361)/(W367*$Q360)</f>
        <v>#DIV/0!</v>
      </c>
      <c r="X368" s="51" t="e">
        <f>$Q359*60*($L360-$L361)/(X367*$Q360)</f>
        <v>#DIV/0!</v>
      </c>
      <c r="Y368" s="51" t="e">
        <f>$Q359*60*($L360-$L361)/(Y367*$Q360)</f>
        <v>#DIV/0!</v>
      </c>
      <c r="Z368" s="51" t="e">
        <f>$Q359*60*($L360-$L361)/(Z367*$Q360)</f>
        <v>#DIV/0!</v>
      </c>
      <c r="AA368" s="51" t="e">
        <f>$Q359*60*($L360-$L361)/(AA367*$Q360)</f>
        <v>#DIV/0!</v>
      </c>
      <c r="AB368" s="51" t="e">
        <f>$Q359*60*($L360-$L361)/(AB367*$Q360)</f>
        <v>#DIV/0!</v>
      </c>
      <c r="AC368" s="51" t="e">
        <f>$Q359*60*($L360-$L361)/(AC367*$Q360)</f>
        <v>#DIV/0!</v>
      </c>
      <c r="AD368" s="51" t="e">
        <f>$Q359*60*($L360-$L361)/(AD367*$Q360)</f>
        <v>#DIV/0!</v>
      </c>
      <c r="AE368" s="51" t="e">
        <f>$Q359*60*($L360-$L361)/(AE367*$Q360)</f>
        <v>#DIV/0!</v>
      </c>
      <c r="AF368" s="103" t="e">
        <f>$Q359*60*($L360-$L361)/(AF367*$Q360)</f>
        <v>#DIV/0!</v>
      </c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9:44" ht="15.75">
      <c r="I369"/>
      <c r="J369" s="104"/>
      <c r="K369" s="48" t="s">
        <v>45</v>
      </c>
      <c r="L369" s="50" t="e">
        <f>MIN($Q362,L368)</f>
        <v>#DIV/0!</v>
      </c>
      <c r="M369" s="50" t="e">
        <f>MIN($Q362,M368)</f>
        <v>#DIV/0!</v>
      </c>
      <c r="N369" s="50" t="e">
        <f>MIN($Q362,N368)</f>
        <v>#DIV/0!</v>
      </c>
      <c r="O369" s="50" t="e">
        <f>MIN($Q362,O368)</f>
        <v>#DIV/0!</v>
      </c>
      <c r="P369" s="50" t="e">
        <f>MIN($Q362,P368)</f>
        <v>#DIV/0!</v>
      </c>
      <c r="Q369" s="50" t="e">
        <f>MIN($Q362,Q368)</f>
        <v>#DIV/0!</v>
      </c>
      <c r="R369" s="50" t="e">
        <f>MIN($Q362,R368)</f>
        <v>#DIV/0!</v>
      </c>
      <c r="S369" s="50" t="e">
        <f>MIN($Q362,S368)</f>
        <v>#DIV/0!</v>
      </c>
      <c r="T369" s="50" t="e">
        <f>MIN($Q362,T368)</f>
        <v>#DIV/0!</v>
      </c>
      <c r="U369" s="50" t="e">
        <f>MIN($Q362,U368)</f>
        <v>#DIV/0!</v>
      </c>
      <c r="V369" s="50" t="e">
        <f>MIN($Q362,V368)</f>
        <v>#DIV/0!</v>
      </c>
      <c r="W369" s="50" t="e">
        <f>MIN($Q362,W368)</f>
        <v>#DIV/0!</v>
      </c>
      <c r="X369" s="50" t="e">
        <f>MIN($Q362,X368)</f>
        <v>#DIV/0!</v>
      </c>
      <c r="Y369" s="50" t="e">
        <f>MIN($Q362,Y368)</f>
        <v>#DIV/0!</v>
      </c>
      <c r="Z369" s="50" t="e">
        <f>MIN($Q362,Z368)</f>
        <v>#DIV/0!</v>
      </c>
      <c r="AA369" s="50" t="e">
        <f>MIN($Q362,AA368)</f>
        <v>#DIV/0!</v>
      </c>
      <c r="AB369" s="50" t="e">
        <f>MIN($Q362,AB368)</f>
        <v>#DIV/0!</v>
      </c>
      <c r="AC369" s="50" t="e">
        <f>MIN($Q362,AC368)</f>
        <v>#DIV/0!</v>
      </c>
      <c r="AD369" s="50" t="e">
        <f>MIN($Q362,AD368)</f>
        <v>#DIV/0!</v>
      </c>
      <c r="AE369" s="50" t="e">
        <f>MIN($Q362,AE368)</f>
        <v>#DIV/0!</v>
      </c>
      <c r="AF369" s="73" t="e">
        <f>MIN($Q362,AF368)</f>
        <v>#DIV/0!</v>
      </c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9:44" ht="15.75">
      <c r="I370"/>
      <c r="J370" s="101"/>
      <c r="K370" s="48" t="s">
        <v>46</v>
      </c>
      <c r="L370" s="50" t="e">
        <f>$Q361+($L360-$Q361)*EXP(-L369/$Q364)</f>
        <v>#DIV/0!</v>
      </c>
      <c r="M370" s="50" t="e">
        <f>$Q361+($L360-$Q361)*EXP(-M369/$Q364)</f>
        <v>#DIV/0!</v>
      </c>
      <c r="N370" s="50" t="e">
        <f>$Q361+($L360-$Q361)*EXP(-N369/$Q364)</f>
        <v>#DIV/0!</v>
      </c>
      <c r="O370" s="50" t="e">
        <f>$Q361+($L360-$Q361)*EXP(-O369/$Q364)</f>
        <v>#DIV/0!</v>
      </c>
      <c r="P370" s="50" t="e">
        <f>$Q361+($L360-$Q361)*EXP(-P369/$Q364)</f>
        <v>#DIV/0!</v>
      </c>
      <c r="Q370" s="50" t="e">
        <f>$Q361+($L360-$Q361)*EXP(-Q369/$Q364)</f>
        <v>#DIV/0!</v>
      </c>
      <c r="R370" s="50" t="e">
        <f>$Q361+($L360-$Q361)*EXP(-R369/$Q364)</f>
        <v>#DIV/0!</v>
      </c>
      <c r="S370" s="50" t="e">
        <f>$Q361+($L360-$Q361)*EXP(-S369/$Q364)</f>
        <v>#DIV/0!</v>
      </c>
      <c r="T370" s="50" t="e">
        <f>$Q361+($L360-$Q361)*EXP(-T369/$Q364)</f>
        <v>#DIV/0!</v>
      </c>
      <c r="U370" s="50" t="e">
        <f>$Q361+($L360-$Q361)*EXP(-U369/$Q364)</f>
        <v>#DIV/0!</v>
      </c>
      <c r="V370" s="50" t="e">
        <f>$Q361+($L360-$Q361)*EXP(-V369/$Q364)</f>
        <v>#DIV/0!</v>
      </c>
      <c r="W370" s="50" t="e">
        <f>$Q361+($L360-$Q361)*EXP(-W369/$Q364)</f>
        <v>#DIV/0!</v>
      </c>
      <c r="X370" s="50" t="e">
        <f>$Q361+($L360-$Q361)*EXP(-X369/$Q364)</f>
        <v>#DIV/0!</v>
      </c>
      <c r="Y370" s="50" t="e">
        <f>$Q361+($L360-$Q361)*EXP(-Y369/$Q364)</f>
        <v>#DIV/0!</v>
      </c>
      <c r="Z370" s="50" t="e">
        <f>$Q361+($L360-$Q361)*EXP(-Z369/$Q364)</f>
        <v>#DIV/0!</v>
      </c>
      <c r="AA370" s="50" t="e">
        <f>$Q361+($L360-$Q361)*EXP(-AA369/$Q364)</f>
        <v>#DIV/0!</v>
      </c>
      <c r="AB370" s="50" t="e">
        <f>$Q361+($L360-$Q361)*EXP(-AB369/$Q364)</f>
        <v>#DIV/0!</v>
      </c>
      <c r="AC370" s="50" t="e">
        <f>$Q361+($L360-$Q361)*EXP(-AC369/$Q364)</f>
        <v>#DIV/0!</v>
      </c>
      <c r="AD370" s="50" t="e">
        <f>$Q361+($L360-$Q361)*EXP(-AD369/$Q364)</f>
        <v>#DIV/0!</v>
      </c>
      <c r="AE370" s="50" t="e">
        <f>$Q361+($L360-$Q361)*EXP(-AE369/$Q364)</f>
        <v>#DIV/0!</v>
      </c>
      <c r="AF370" s="73" t="e">
        <f>$Q361+($L360-$Q361)*EXP(-AF369/$Q364)</f>
        <v>#DIV/0!</v>
      </c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9:44" ht="15.75">
      <c r="I371"/>
      <c r="J371" s="101"/>
      <c r="K371" s="48" t="s">
        <v>47</v>
      </c>
      <c r="L371" s="50" t="e">
        <f>IF(L369=$Q362,$L362,$L362+(1-$L362)*EXP(-L369/$Q364))</f>
        <v>#DIV/0!</v>
      </c>
      <c r="M371" s="50" t="e">
        <f>IF(M369=$Q362,$L362,$L362+(1-$L362)*EXP(-M369/$Q364))</f>
        <v>#DIV/0!</v>
      </c>
      <c r="N371" s="50" t="e">
        <f>IF(N369=$Q362,$L362,$L362+(1-$L362)*EXP(-N369/$Q364))</f>
        <v>#DIV/0!</v>
      </c>
      <c r="O371" s="50" t="e">
        <f>IF(O369=$Q362,$L362,$L362+(1-$L362)*EXP(-O369/$Q364))</f>
        <v>#DIV/0!</v>
      </c>
      <c r="P371" s="50" t="e">
        <f>IF(P369=$Q362,$L362,$L362+(1-$L362)*EXP(-P369/$Q364))</f>
        <v>#DIV/0!</v>
      </c>
      <c r="Q371" s="50" t="e">
        <f>IF(Q369=$Q362,$L362,$L362+(1-$L362)*EXP(-Q369/$Q364))</f>
        <v>#DIV/0!</v>
      </c>
      <c r="R371" s="50" t="e">
        <f>IF(R369=$Q362,$L362,$L362+(1-$L362)*EXP(-R369/$Q364))</f>
        <v>#DIV/0!</v>
      </c>
      <c r="S371" s="50" t="e">
        <f>IF(S369=$Q362,$L362,$L362+(1-$L362)*EXP(-S369/$Q364))</f>
        <v>#DIV/0!</v>
      </c>
      <c r="T371" s="50" t="e">
        <f>IF(T369=$Q362,$L362,$L362+(1-$L362)*EXP(-T369/$Q364))</f>
        <v>#DIV/0!</v>
      </c>
      <c r="U371" s="50" t="e">
        <f>IF(U369=$Q362,$L362,$L362+(1-$L362)*EXP(-U369/$Q364))</f>
        <v>#DIV/0!</v>
      </c>
      <c r="V371" s="50" t="e">
        <f>IF(V369=$Q362,$L362,$L362+(1-$L362)*EXP(-V369/$Q364))</f>
        <v>#DIV/0!</v>
      </c>
      <c r="W371" s="50" t="e">
        <f>IF(W369=$Q362,$L362,$L362+(1-$L362)*EXP(-W369/$Q364))</f>
        <v>#DIV/0!</v>
      </c>
      <c r="X371" s="50" t="e">
        <f>IF(X369=$Q362,$L362,$L362+(1-$L362)*EXP(-X369/$Q364))</f>
        <v>#DIV/0!</v>
      </c>
      <c r="Y371" s="50" t="e">
        <f>IF(Y369=$Q362,$L362,$L362+(1-$L362)*EXP(-Y369/$Q364))</f>
        <v>#DIV/0!</v>
      </c>
      <c r="Z371" s="50" t="e">
        <f>IF(Z369=$Q362,$L362,$L362+(1-$L362)*EXP(-Z369/$Q364))</f>
        <v>#DIV/0!</v>
      </c>
      <c r="AA371" s="50" t="e">
        <f>IF(AA369=$Q362,$L362,$L362+(1-$L362)*EXP(-AA369/$Q364))</f>
        <v>#DIV/0!</v>
      </c>
      <c r="AB371" s="50" t="e">
        <f>IF(AB369=$Q362,$L362,$L362+(1-$L362)*EXP(-AB369/$Q364))</f>
        <v>#DIV/0!</v>
      </c>
      <c r="AC371" s="50" t="e">
        <f>IF(AC369=$Q362,$L362,$L362+(1-$L362)*EXP(-AC369/$Q364))</f>
        <v>#DIV/0!</v>
      </c>
      <c r="AD371" s="50" t="e">
        <f>IF(AD369=$Q362,$L362,$L362+(1-$L362)*EXP(-AD369/$Q364))</f>
        <v>#DIV/0!</v>
      </c>
      <c r="AE371" s="50" t="e">
        <f>IF(AE369=$Q362,$L362,$L362+(1-$L362)*EXP(-AE369/$Q364))</f>
        <v>#DIV/0!</v>
      </c>
      <c r="AF371" s="73" t="e">
        <f>IF(AF369=$Q362,$L362,$L362+(1-$L362)*EXP(-AF369/$Q364))</f>
        <v>#DIV/0!</v>
      </c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9:44" ht="15.75">
      <c r="I372"/>
      <c r="J372" s="101"/>
      <c r="K372" s="48" t="s">
        <v>48</v>
      </c>
      <c r="L372" s="50" t="e">
        <f>$L362+((1-$L362)*$Q364*(1-EXP(-L369/$Q364)))/L369</f>
        <v>#DIV/0!</v>
      </c>
      <c r="M372" s="50" t="e">
        <f>$L362+((1-$L362)*$Q364*(1-EXP(-M369/$Q364)))/M369</f>
        <v>#DIV/0!</v>
      </c>
      <c r="N372" s="50" t="e">
        <f>$L362+((1-$L362)*$Q364*(1-EXP(-N369/$Q364)))/N369</f>
        <v>#DIV/0!</v>
      </c>
      <c r="O372" s="50" t="e">
        <f>$L362+((1-$L362)*$Q364*(1-EXP(-O369/$Q364)))/O369</f>
        <v>#DIV/0!</v>
      </c>
      <c r="P372" s="50" t="e">
        <f>$L362+((1-$L362)*$Q364*(1-EXP(-P369/$Q364)))/P369</f>
        <v>#DIV/0!</v>
      </c>
      <c r="Q372" s="50" t="e">
        <f>$L362+((1-$L362)*$Q364*(1-EXP(-Q369/$Q364)))/Q369</f>
        <v>#DIV/0!</v>
      </c>
      <c r="R372" s="50" t="e">
        <f>$L362+((1-$L362)*$Q364*(1-EXP(-R369/$Q364)))/R369</f>
        <v>#DIV/0!</v>
      </c>
      <c r="S372" s="50" t="e">
        <f>$L362+((1-$L362)*$Q364*(1-EXP(-S369/$Q364)))/S369</f>
        <v>#DIV/0!</v>
      </c>
      <c r="T372" s="50" t="e">
        <f>$L362+((1-$L362)*$Q364*(1-EXP(-T369/$Q364)))/T369</f>
        <v>#DIV/0!</v>
      </c>
      <c r="U372" s="50" t="e">
        <f>$L362+((1-$L362)*$Q364*(1-EXP(-U369/$Q364)))/U369</f>
        <v>#DIV/0!</v>
      </c>
      <c r="V372" s="50" t="e">
        <f>$L362+((1-$L362)*$Q364*(1-EXP(-V369/$Q364)))/V369</f>
        <v>#DIV/0!</v>
      </c>
      <c r="W372" s="50" t="e">
        <f>$L362+((1-$L362)*$Q364*(1-EXP(-W369/$Q364)))/W369</f>
        <v>#DIV/0!</v>
      </c>
      <c r="X372" s="50" t="e">
        <f>$L362+((1-$L362)*$Q364*(1-EXP(-X369/$Q364)))/X369</f>
        <v>#DIV/0!</v>
      </c>
      <c r="Y372" s="50" t="e">
        <f>$L362+((1-$L362)*$Q364*(1-EXP(-Y369/$Q364)))/Y369</f>
        <v>#DIV/0!</v>
      </c>
      <c r="Z372" s="50" t="e">
        <f>$L362+((1-$L362)*$Q364*(1-EXP(-Z369/$Q364)))/Z369</f>
        <v>#DIV/0!</v>
      </c>
      <c r="AA372" s="50" t="e">
        <f>$L362+((1-$L362)*$Q364*(1-EXP(-AA369/$Q364)))/AA369</f>
        <v>#DIV/0!</v>
      </c>
      <c r="AB372" s="50" t="e">
        <f>$L362+((1-$L362)*$Q364*(1-EXP(-AB369/$Q364)))/AB369</f>
        <v>#DIV/0!</v>
      </c>
      <c r="AC372" s="50" t="e">
        <f>$L362+((1-$L362)*$Q364*(1-EXP(-AC369/$Q364)))/AC369</f>
        <v>#DIV/0!</v>
      </c>
      <c r="AD372" s="50" t="e">
        <f>$L362+((1-$L362)*$Q364*(1-EXP(-AD369/$Q364)))/AD369</f>
        <v>#DIV/0!</v>
      </c>
      <c r="AE372" s="50" t="e">
        <f>$L362+((1-$L362)*$Q364*(1-EXP(-AE369/$Q364)))/AE369</f>
        <v>#DIV/0!</v>
      </c>
      <c r="AF372" s="73" t="e">
        <f>$L362+((1-$L362)*$Q364*(1-EXP(-AF369/$Q364)))/AF369</f>
        <v>#DIV/0!</v>
      </c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9:44" ht="15.75">
      <c r="I373"/>
      <c r="J373" s="101"/>
      <c r="K373" s="48" t="s">
        <v>49</v>
      </c>
      <c r="L373" s="16" t="e">
        <f>L368-L369</f>
        <v>#DIV/0!</v>
      </c>
      <c r="M373" s="51" t="e">
        <f>M368-M369</f>
        <v>#DIV/0!</v>
      </c>
      <c r="N373" s="51" t="e">
        <f>N368-N369</f>
        <v>#DIV/0!</v>
      </c>
      <c r="O373" s="51" t="e">
        <f>O368-O369</f>
        <v>#DIV/0!</v>
      </c>
      <c r="P373" s="51" t="e">
        <f>P368-P369</f>
        <v>#DIV/0!</v>
      </c>
      <c r="Q373" s="51" t="e">
        <f>Q368-Q369</f>
        <v>#DIV/0!</v>
      </c>
      <c r="R373" s="51" t="e">
        <f>R368-R369</f>
        <v>#DIV/0!</v>
      </c>
      <c r="S373" s="51" t="e">
        <f>S368-S369</f>
        <v>#DIV/0!</v>
      </c>
      <c r="T373" s="51" t="e">
        <f>T368-T369</f>
        <v>#DIV/0!</v>
      </c>
      <c r="U373" s="51" t="e">
        <f>U368-U369</f>
        <v>#DIV/0!</v>
      </c>
      <c r="V373" s="51" t="e">
        <f>V368-V369</f>
        <v>#DIV/0!</v>
      </c>
      <c r="W373" s="51" t="e">
        <f>W368-W369</f>
        <v>#DIV/0!</v>
      </c>
      <c r="X373" s="51" t="e">
        <f>X368-X369</f>
        <v>#DIV/0!</v>
      </c>
      <c r="Y373" s="51" t="e">
        <f>Y368-Y369</f>
        <v>#DIV/0!</v>
      </c>
      <c r="Z373" s="51" t="e">
        <f>Z368-Z369</f>
        <v>#DIV/0!</v>
      </c>
      <c r="AA373" s="51" t="e">
        <f>AA368-AA369</f>
        <v>#DIV/0!</v>
      </c>
      <c r="AB373" s="51" t="e">
        <f>AB368-AB369</f>
        <v>#DIV/0!</v>
      </c>
      <c r="AC373" s="51" t="e">
        <f>AC368-AC369</f>
        <v>#DIV/0!</v>
      </c>
      <c r="AD373" s="51" t="e">
        <f>AD368-AD369</f>
        <v>#DIV/0!</v>
      </c>
      <c r="AE373" s="51" t="e">
        <f>AE368-AE369</f>
        <v>#DIV/0!</v>
      </c>
      <c r="AF373" s="103" t="e">
        <f>AF368-AF369</f>
        <v>#DIV/0!</v>
      </c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9:44" ht="15.75">
      <c r="I374"/>
      <c r="J374" s="101"/>
      <c r="K374" s="48" t="s">
        <v>50</v>
      </c>
      <c r="L374" s="50" t="e">
        <f>$W358*($L360-L370)/($L360-($L360-$Q361)*$Q363)</f>
        <v>#DIV/0!</v>
      </c>
      <c r="M374" s="50" t="e">
        <f>$W358*($L360-M370)/($L360-($L360-$Q361)*$Q363)</f>
        <v>#DIV/0!</v>
      </c>
      <c r="N374" s="50" t="e">
        <f>$W358*($L360-N370)/($L360-($L360-$Q361)*$Q363)</f>
        <v>#DIV/0!</v>
      </c>
      <c r="O374" s="50" t="e">
        <f>$W358*($L360-O370)/($L360-($L360-$Q361)*$Q363)</f>
        <v>#DIV/0!</v>
      </c>
      <c r="P374" s="50" t="e">
        <f>$W358*($L360-P370)/($L360-($L360-$Q361)*$Q363)</f>
        <v>#DIV/0!</v>
      </c>
      <c r="Q374" s="50" t="e">
        <f>$W358*($L360-Q370)/($L360-($L360-$Q361)*$Q363)</f>
        <v>#DIV/0!</v>
      </c>
      <c r="R374" s="50" t="e">
        <f>$W358*($L360-R370)/($L360-($L360-$Q361)*$Q363)</f>
        <v>#DIV/0!</v>
      </c>
      <c r="S374" s="50" t="e">
        <f>$W358*($L360-S370)/($L360-($L360-$Q361)*$Q363)</f>
        <v>#DIV/0!</v>
      </c>
      <c r="T374" s="50" t="e">
        <f>$W358*($L360-T370)/($L360-($L360-$Q361)*$Q363)</f>
        <v>#DIV/0!</v>
      </c>
      <c r="U374" s="50" t="e">
        <f>$W358*($L360-U370)/($L360-($L360-$Q361)*$Q363)</f>
        <v>#DIV/0!</v>
      </c>
      <c r="V374" s="50" t="e">
        <f>$W358*($L360-V370)/($L360-($L360-$Q361)*$Q363)</f>
        <v>#DIV/0!</v>
      </c>
      <c r="W374" s="50" t="e">
        <f>$W358*($L360-W370)/($L360-($L360-$Q361)*$Q363)</f>
        <v>#DIV/0!</v>
      </c>
      <c r="X374" s="50" t="e">
        <f>$W358*($L360-X370)/($L360-($L360-$Q361)*$Q363)</f>
        <v>#DIV/0!</v>
      </c>
      <c r="Y374" s="50" t="e">
        <f>$W358*($L360-Y370)/($L360-($L360-$Q361)*$Q363)</f>
        <v>#DIV/0!</v>
      </c>
      <c r="Z374" s="50" t="e">
        <f>$W358*($L360-Z370)/($L360-($L360-$Q361)*$Q363)</f>
        <v>#DIV/0!</v>
      </c>
      <c r="AA374" s="50" t="e">
        <f>$W358*($L360-AA370)/($L360-($L360-$Q361)*$Q363)</f>
        <v>#DIV/0!</v>
      </c>
      <c r="AB374" s="50" t="e">
        <f>$W358*($L360-AB370)/($L360-($L360-$Q361)*$Q363)</f>
        <v>#DIV/0!</v>
      </c>
      <c r="AC374" s="50" t="e">
        <f>$W358*($L360-AC370)/($L360-($L360-$Q361)*$Q363)</f>
        <v>#DIV/0!</v>
      </c>
      <c r="AD374" s="50" t="e">
        <f>$W358*($L360-AD370)/($L360-($L360-$Q361)*$Q363)</f>
        <v>#DIV/0!</v>
      </c>
      <c r="AE374" s="50" t="e">
        <f>$W358*($L360-AE370)/($L360-($L360-$Q361)*$Q363)</f>
        <v>#DIV/0!</v>
      </c>
      <c r="AF374" s="73" t="e">
        <f>$W358*($L360-AF370)/($L360-($L360-$Q361)*$Q363)</f>
        <v>#DIV/0!</v>
      </c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9:44" ht="15.75">
      <c r="I375"/>
      <c r="J375" s="101"/>
      <c r="K375" s="48" t="s">
        <v>51</v>
      </c>
      <c r="L375" s="50" t="e">
        <f>(L371+1)/2</f>
        <v>#DIV/0!</v>
      </c>
      <c r="M375" s="50" t="e">
        <f>(M371+1)/2</f>
        <v>#DIV/0!</v>
      </c>
      <c r="N375" s="50" t="e">
        <f>(N371+1)/2</f>
        <v>#DIV/0!</v>
      </c>
      <c r="O375" s="50" t="e">
        <f>(O371+1)/2</f>
        <v>#DIV/0!</v>
      </c>
      <c r="P375" s="50" t="e">
        <f>(P371+1)/2</f>
        <v>#DIV/0!</v>
      </c>
      <c r="Q375" s="50" t="e">
        <f>(Q371+1)/2</f>
        <v>#DIV/0!</v>
      </c>
      <c r="R375" s="50" t="e">
        <f>(R371+1)/2</f>
        <v>#DIV/0!</v>
      </c>
      <c r="S375" s="50" t="e">
        <f>(S371+1)/2</f>
        <v>#DIV/0!</v>
      </c>
      <c r="T375" s="50" t="e">
        <f>(T371+1)/2</f>
        <v>#DIV/0!</v>
      </c>
      <c r="U375" s="50" t="e">
        <f>(U371+1)/2</f>
        <v>#DIV/0!</v>
      </c>
      <c r="V375" s="50" t="e">
        <f>(V371+1)/2</f>
        <v>#DIV/0!</v>
      </c>
      <c r="W375" s="50" t="e">
        <f>(W371+1)/2</f>
        <v>#DIV/0!</v>
      </c>
      <c r="X375" s="50" t="e">
        <f>(X371+1)/2</f>
        <v>#DIV/0!</v>
      </c>
      <c r="Y375" s="50" t="e">
        <f>(Y371+1)/2</f>
        <v>#DIV/0!</v>
      </c>
      <c r="Z375" s="50" t="e">
        <f>(Z371+1)/2</f>
        <v>#DIV/0!</v>
      </c>
      <c r="AA375" s="50" t="e">
        <f>(AA371+1)/2</f>
        <v>#DIV/0!</v>
      </c>
      <c r="AB375" s="50" t="e">
        <f>(AB371+1)/2</f>
        <v>#DIV/0!</v>
      </c>
      <c r="AC375" s="50" t="e">
        <f>(AC371+1)/2</f>
        <v>#DIV/0!</v>
      </c>
      <c r="AD375" s="50" t="e">
        <f>(AD371+1)/2</f>
        <v>#DIV/0!</v>
      </c>
      <c r="AE375" s="50" t="e">
        <f>(AE371+1)/2</f>
        <v>#DIV/0!</v>
      </c>
      <c r="AF375" s="73" t="e">
        <f>(AF371+1)/2</f>
        <v>#DIV/0!</v>
      </c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9:44" ht="15.75">
      <c r="I376"/>
      <c r="J376" s="101"/>
      <c r="K376" s="48" t="s">
        <v>52</v>
      </c>
      <c r="L376" s="51" t="e">
        <f>60*$Q359*($L360-$L361+L374/60*$Q360*L367/$Q359)/($Q360*($L359-L367))</f>
        <v>#DIV/0!</v>
      </c>
      <c r="M376" s="51" t="e">
        <f>60*$Q359*($L360-$L361+M374/60*$Q360*M367/$Q359)/($Q360*($L359-M367))</f>
        <v>#DIV/0!</v>
      </c>
      <c r="N376" s="51" t="e">
        <f>60*$Q359*($L360-$L361+N374/60*$Q360*N367/$Q359)/($Q360*($L359-N367))</f>
        <v>#DIV/0!</v>
      </c>
      <c r="O376" s="51" t="e">
        <f>60*$Q359*($L360-$L361+O374/60*$Q360*O367/$Q359)/($Q360*($L359-O367))</f>
        <v>#DIV/0!</v>
      </c>
      <c r="P376" s="51" t="e">
        <f>60*$Q359*($L360-$L361+P374/60*$Q360*P367/$Q359)/($Q360*($L359-P367))</f>
        <v>#DIV/0!</v>
      </c>
      <c r="Q376" s="51" t="e">
        <f>60*$Q359*($L360-$L361+Q374/60*$Q360*Q367/$Q359)/($Q360*($L359-Q367))</f>
        <v>#DIV/0!</v>
      </c>
      <c r="R376" s="51" t="e">
        <f>60*$Q359*($L360-$L361+R374/60*$Q360*R367/$Q359)/($Q360*($L359-R367))</f>
        <v>#DIV/0!</v>
      </c>
      <c r="S376" s="51" t="e">
        <f>60*$Q359*($L360-$L361+S374/60*$Q360*S367/$Q359)/($Q360*($L359-S367))</f>
        <v>#DIV/0!</v>
      </c>
      <c r="T376" s="51" t="e">
        <f>60*$Q359*($L360-$L361+T374/60*$Q360*T367/$Q359)/($Q360*($L359-T367))</f>
        <v>#DIV/0!</v>
      </c>
      <c r="U376" s="51" t="e">
        <f>60*$Q359*($L360-$L361+U374/60*$Q360*U367/$Q359)/($Q360*($L359-U367))</f>
        <v>#DIV/0!</v>
      </c>
      <c r="V376" s="51" t="e">
        <f>60*$Q359*($L360-$L361+V374/60*$Q360*V367/$Q359)/($Q360*($L359-V367))</f>
        <v>#DIV/0!</v>
      </c>
      <c r="W376" s="51" t="e">
        <f>60*$Q359*($L360-$L361+W374/60*$Q360*W367/$Q359)/($Q360*($L359-W367))</f>
        <v>#DIV/0!</v>
      </c>
      <c r="X376" s="51" t="e">
        <f>60*$Q359*($L360-$L361+X374/60*$Q360*X367/$Q359)/($Q360*($L359-X367))</f>
        <v>#DIV/0!</v>
      </c>
      <c r="Y376" s="51" t="e">
        <f>60*$Q359*($L360-$L361+Y374/60*$Q360*Y367/$Q359)/($Q360*($L359-Y367))</f>
        <v>#DIV/0!</v>
      </c>
      <c r="Z376" s="51" t="e">
        <f>60*$Q359*($L360-$L361+Z374/60*$Q360*Z367/$Q359)/($Q360*($L359-Z367))</f>
        <v>#DIV/0!</v>
      </c>
      <c r="AA376" s="51" t="e">
        <f>60*$Q359*($L360-$L361+AA374/60*$Q360*AA367/$Q359)/($Q360*($L359-AA367))</f>
        <v>#DIV/0!</v>
      </c>
      <c r="AB376" s="51" t="e">
        <f>60*$Q359*($L360-$L361+AB374/60*$Q360*AB367/$Q359)/($Q360*($L359-AB367))</f>
        <v>#DIV/0!</v>
      </c>
      <c r="AC376" s="51" t="e">
        <f>60*$Q359*($L360-$L361+AC374/60*$Q360*AC367/$Q359)/($Q360*($L359-AC367))</f>
        <v>#DIV/0!</v>
      </c>
      <c r="AD376" s="51" t="e">
        <f>60*$Q359*($L360-$L361+AD374/60*$Q360*AD367/$Q359)/($Q360*($L359-AD367))</f>
        <v>#DIV/0!</v>
      </c>
      <c r="AE376" s="51" t="e">
        <f>60*$Q359*($L360-$L361+AE374/60*$Q360*AE367/$Q359)/($Q360*($L359-AE367))</f>
        <v>#DIV/0!</v>
      </c>
      <c r="AF376" s="103">
        <v>2000</v>
      </c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9:44" ht="15.75">
      <c r="I377"/>
      <c r="J377" s="101"/>
      <c r="K377" s="48" t="s">
        <v>53</v>
      </c>
      <c r="L377" s="16" t="e">
        <f>L369+L373+L374+L376</f>
        <v>#DIV/0!</v>
      </c>
      <c r="M377" s="51" t="e">
        <f>M369+M373+M374+M376</f>
        <v>#DIV/0!</v>
      </c>
      <c r="N377" s="51" t="e">
        <f>N369+N373+N374+N376</f>
        <v>#DIV/0!</v>
      </c>
      <c r="O377" s="51" t="e">
        <f>O369+O373+O374+O376</f>
        <v>#DIV/0!</v>
      </c>
      <c r="P377" s="51" t="e">
        <f>P369+P373+P374+P376</f>
        <v>#DIV/0!</v>
      </c>
      <c r="Q377" s="51" t="e">
        <f>Q369+Q373+Q374+Q376</f>
        <v>#DIV/0!</v>
      </c>
      <c r="R377" s="51" t="e">
        <f>R369+R373+R374+R376</f>
        <v>#DIV/0!</v>
      </c>
      <c r="S377" s="51" t="e">
        <f>S369+S373+S374+S376</f>
        <v>#DIV/0!</v>
      </c>
      <c r="T377" s="51" t="e">
        <f>T369+T373+T374+T376</f>
        <v>#DIV/0!</v>
      </c>
      <c r="U377" s="51" t="e">
        <f>U369+U373+U374+U376</f>
        <v>#DIV/0!</v>
      </c>
      <c r="V377" s="51" t="e">
        <f>V369+V373+V374+V376</f>
        <v>#DIV/0!</v>
      </c>
      <c r="W377" s="51" t="e">
        <f>W369+W373+W374+W376</f>
        <v>#DIV/0!</v>
      </c>
      <c r="X377" s="51" t="e">
        <f>X369+X373+X374+X376</f>
        <v>#DIV/0!</v>
      </c>
      <c r="Y377" s="51" t="e">
        <f>Y369+Y373+Y374+Y376</f>
        <v>#DIV/0!</v>
      </c>
      <c r="Z377" s="51" t="e">
        <f>Z369+Z373+Z374+Z376</f>
        <v>#DIV/0!</v>
      </c>
      <c r="AA377" s="51" t="e">
        <f>AA369+AA373+AA374+AA376</f>
        <v>#DIV/0!</v>
      </c>
      <c r="AB377" s="51" t="e">
        <f>AB369+AB373+AB374+AB376</f>
        <v>#DIV/0!</v>
      </c>
      <c r="AC377" s="51" t="e">
        <f>AC369+AC373+AC374+AC376</f>
        <v>#DIV/0!</v>
      </c>
      <c r="AD377" s="51" t="e">
        <f>AD369+AD373+AD374+AD376</f>
        <v>#DIV/0!</v>
      </c>
      <c r="AE377" s="51" t="e">
        <f>AE369+AE373+AE374+AE376</f>
        <v>#DIV/0!</v>
      </c>
      <c r="AF377" s="103" t="e">
        <f>AF369+AF373+AF374+AF376</f>
        <v>#DIV/0!</v>
      </c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9:44" ht="15.75">
      <c r="I378"/>
      <c r="J378" s="101"/>
      <c r="K378" s="53" t="s">
        <v>54</v>
      </c>
      <c r="L378" s="58">
        <f>(VLOOKUP(L366,'background calcs'!$B$20:$H$135,IF($L364&gt;=75,7,IF($L364&gt;=30,6,IF($L364&gt;=15,5,IF($L364&gt;=10,4,IF($L364&gt;=1.5,3,2)))))))*$L363</f>
        <v>0</v>
      </c>
      <c r="M378" s="143">
        <f>(VLOOKUP(M366,'background calcs'!$B$20:$H$135,IF($L364&gt;=75,7,IF($L364&gt;=30,6,IF($L364&gt;=15,5,IF($L364&gt;=10,4,IF($L364&gt;=1.5,3,2)))))))*$L363</f>
        <v>0</v>
      </c>
      <c r="N378" s="143">
        <f>(VLOOKUP(N366,'background calcs'!$B$20:$H$135,IF($L364&gt;=75,7,IF($L364&gt;=30,6,IF($L364&gt;=15,5,IF($L364&gt;=10,4,IF($L364&gt;=1.5,3,2)))))))*$L363</f>
        <v>0</v>
      </c>
      <c r="O378" s="143">
        <f>(VLOOKUP(O366,'background calcs'!$B$20:$H$135,IF($L364&gt;=75,7,IF($L364&gt;=30,6,IF($L364&gt;=15,5,IF($L364&gt;=10,4,IF($L364&gt;=1.5,3,2)))))))*$L363</f>
        <v>0</v>
      </c>
      <c r="P378" s="143">
        <f>(VLOOKUP(P366,'background calcs'!$B$20:$H$135,IF($L364&gt;=75,7,IF($L364&gt;=30,6,IF($L364&gt;=15,5,IF($L364&gt;=10,4,IF($L364&gt;=1.5,3,2)))))))*$L363</f>
        <v>0</v>
      </c>
      <c r="Q378" s="143">
        <f>(VLOOKUP(Q366,'background calcs'!$B$20:$H$135,IF($L364&gt;=75,7,IF($L364&gt;=30,6,IF($L364&gt;=15,5,IF($L364&gt;=10,4,IF($L364&gt;=1.5,3,2)))))))*$L363</f>
        <v>0</v>
      </c>
      <c r="R378" s="143">
        <f>(VLOOKUP(R366,'background calcs'!$B$20:$H$135,IF($L364&gt;=75,7,IF($L364&gt;=30,6,IF($L364&gt;=15,5,IF($L364&gt;=10,4,IF($L364&gt;=1.5,3,2)))))))*$L363</f>
        <v>0</v>
      </c>
      <c r="S378" s="143">
        <f>(VLOOKUP(S366,'background calcs'!$B$20:$H$135,IF($L364&gt;=75,7,IF($L364&gt;=30,6,IF($L364&gt;=15,5,IF($L364&gt;=10,4,IF($L364&gt;=1.5,3,2)))))))*$L363</f>
        <v>0</v>
      </c>
      <c r="T378" s="143">
        <f>(VLOOKUP(T366,'background calcs'!$B$20:$H$135,IF($L364&gt;=75,7,IF($L364&gt;=30,6,IF($L364&gt;=15,5,IF($L364&gt;=10,4,IF($L364&gt;=1.5,3,2)))))))*$L363</f>
        <v>0</v>
      </c>
      <c r="U378" s="143">
        <f>(VLOOKUP(U366,'background calcs'!$B$20:$H$135,IF($L364&gt;=75,7,IF($L364&gt;=30,6,IF($L364&gt;=15,5,IF($L364&gt;=10,4,IF($L364&gt;=1.5,3,2)))))))*$L363</f>
        <v>0</v>
      </c>
      <c r="V378" s="143">
        <f>(VLOOKUP(V366,'background calcs'!$B$20:$H$135,IF($L364&gt;=75,7,IF($L364&gt;=30,6,IF($L364&gt;=15,5,IF($L364&gt;=10,4,IF($L364&gt;=1.5,3,2)))))))*$L363</f>
        <v>0</v>
      </c>
      <c r="W378" s="143">
        <f>(VLOOKUP(W366,'background calcs'!$B$20:$H$135,IF($L364&gt;=75,7,IF($L364&gt;=30,6,IF($L364&gt;=15,5,IF($L364&gt;=10,4,IF($L364&gt;=1.5,3,2)))))))*$L363</f>
        <v>0</v>
      </c>
      <c r="X378" s="143">
        <f>(VLOOKUP(X366,'background calcs'!$B$20:$H$135,IF($L364&gt;=75,7,IF($L364&gt;=30,6,IF($L364&gt;=15,5,IF($L364&gt;=10,4,IF($L364&gt;=1.5,3,2)))))))*$L363</f>
        <v>0</v>
      </c>
      <c r="Y378" s="143">
        <f>(VLOOKUP(Y366,'background calcs'!$B$20:$H$135,IF($L364&gt;=75,7,IF($L364&gt;=30,6,IF($L364&gt;=15,5,IF($L364&gt;=10,4,IF($L364&gt;=1.5,3,2)))))))*$L363</f>
        <v>0</v>
      </c>
      <c r="Z378" s="143">
        <f>(VLOOKUP(Z366,'background calcs'!$B$20:$H$135,IF($L364&gt;=75,7,IF($L364&gt;=30,6,IF($L364&gt;=15,5,IF($L364&gt;=10,4,IF($L364&gt;=1.5,3,2)))))))*$L363</f>
        <v>0</v>
      </c>
      <c r="AA378" s="143">
        <f>(VLOOKUP(AA366,'background calcs'!$B$20:$H$135,IF($L364&gt;=75,7,IF($L364&gt;=30,6,IF($L364&gt;=15,5,IF($L364&gt;=10,4,IF($L364&gt;=1.5,3,2)))))))*$L363</f>
        <v>0</v>
      </c>
      <c r="AB378" s="143">
        <f>(VLOOKUP(AB366,'background calcs'!$B$20:$H$135,IF($L364&gt;=75,7,IF($L364&gt;=30,6,IF($L364&gt;=15,5,IF($L364&gt;=10,4,IF($L364&gt;=1.5,3,2)))))))*$L363</f>
        <v>0</v>
      </c>
      <c r="AC378" s="58">
        <f>(VLOOKUP(AC366,'background calcs'!$B$20:$H$135,IF($L364&gt;=75,7,IF($L364&gt;=30,6,IF($L364&gt;=15,5,IF($L364&gt;=10,4,IF($L364&gt;=1.5,3,2)))))))*$L363</f>
        <v>0</v>
      </c>
      <c r="AD378" s="58">
        <f>(VLOOKUP(AD366,'background calcs'!$B$20:$H$135,IF($L364&gt;=75,7,IF($L364&gt;=30,6,IF($L364&gt;=15,5,IF($L364&gt;=10,4,IF($L364&gt;=1.5,3,2)))))))*$L363</f>
        <v>0</v>
      </c>
      <c r="AE378" s="58">
        <f>(VLOOKUP(AE366,'background calcs'!$B$20:$H$135,IF($L364&gt;=75,7,IF($L364&gt;=30,6,IF($L364&gt;=15,5,IF($L364&gt;=10,4,IF($L364&gt;=1.5,3,2)))))))*$L363</f>
        <v>0</v>
      </c>
      <c r="AF378" s="74">
        <f>(VLOOKUP(AF366,'background calcs'!$B$20:$H$135,IF($L364&gt;=75,7,IF($L364&gt;=30,6,IF($L364&gt;=15,5,IF($L364&gt;=10,4,IF($L364&gt;=1.5,3,2)))))))*$L363</f>
        <v>0</v>
      </c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9:44" ht="15.75">
      <c r="I379"/>
      <c r="J379" s="70" t="s">
        <v>137</v>
      </c>
      <c r="K379" s="57" t="s">
        <v>126</v>
      </c>
      <c r="L379" s="13">
        <v>0.3</v>
      </c>
      <c r="M379" s="13">
        <v>0.333</v>
      </c>
      <c r="N379" s="13">
        <v>0.383</v>
      </c>
      <c r="O379" s="13">
        <v>0.45225</v>
      </c>
      <c r="P379" s="13">
        <v>0.5215</v>
      </c>
      <c r="Q379" s="13">
        <v>0.5822499999999999</v>
      </c>
      <c r="R379" s="13">
        <v>0.643</v>
      </c>
      <c r="S379" s="13">
        <v>0.6945</v>
      </c>
      <c r="T379" s="13">
        <v>0.746</v>
      </c>
      <c r="U379" s="13">
        <v>0.78</v>
      </c>
      <c r="V379" s="13">
        <v>0.8</v>
      </c>
      <c r="W379" s="13">
        <v>0.82</v>
      </c>
      <c r="X379" s="13">
        <v>0.84</v>
      </c>
      <c r="Y379" s="13">
        <v>0.86</v>
      </c>
      <c r="Z379" s="13">
        <v>0.88</v>
      </c>
      <c r="AA379" s="13">
        <v>0.9</v>
      </c>
      <c r="AB379" s="13">
        <v>0.92</v>
      </c>
      <c r="AC379" s="13">
        <v>0.94</v>
      </c>
      <c r="AD379" s="13">
        <v>0.96</v>
      </c>
      <c r="AE379" s="13">
        <v>0.98</v>
      </c>
      <c r="AF379" s="75">
        <v>1</v>
      </c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9:44" ht="15.75">
      <c r="I380"/>
      <c r="J380" s="70" t="s">
        <v>133</v>
      </c>
      <c r="K380" s="54" t="s">
        <v>55</v>
      </c>
      <c r="L380" s="14">
        <f>(1-$W362)*L366+$W362</f>
        <v>0.7000029999999999</v>
      </c>
      <c r="M380" s="14">
        <f>(1-$W362)*M366+$W362</f>
        <v>0.715</v>
      </c>
      <c r="N380" s="14">
        <f>(1-$W362)*N366+$W362</f>
        <v>0.73</v>
      </c>
      <c r="O380" s="14">
        <f>(1-$W362)*O366+$W362</f>
        <v>0.745</v>
      </c>
      <c r="P380" s="14">
        <f>(1-$W362)*P366+$W362</f>
        <v>0.76</v>
      </c>
      <c r="Q380" s="14">
        <f>(1-$W362)*Q366+$W362</f>
        <v>0.7749999999999999</v>
      </c>
      <c r="R380" s="14">
        <f>(1-$W362)*R366+$W362</f>
        <v>0.7899999999999999</v>
      </c>
      <c r="S380" s="14">
        <f>(1-$W362)*S366+$W362</f>
        <v>0.8049999999999999</v>
      </c>
      <c r="T380" s="14">
        <f>(1-$W362)*T366+$W362</f>
        <v>0.82</v>
      </c>
      <c r="U380" s="14">
        <f>(1-$W362)*U366+$W362</f>
        <v>0.835</v>
      </c>
      <c r="V380" s="14">
        <f>(1-$W362)*V366+$W362</f>
        <v>0.85</v>
      </c>
      <c r="W380" s="14">
        <f>(1-$W362)*W366+$W362</f>
        <v>0.865</v>
      </c>
      <c r="X380" s="14">
        <f>(1-$W362)*X366+$W362</f>
        <v>0.88</v>
      </c>
      <c r="Y380" s="14">
        <f>(1-$W362)*Y366+$W362</f>
        <v>0.895</v>
      </c>
      <c r="Z380" s="14">
        <f>(1-$W362)*Z366+$W362</f>
        <v>0.9099999999999999</v>
      </c>
      <c r="AA380" s="14">
        <f>(1-$W362)*AA366+$W362</f>
        <v>0.925</v>
      </c>
      <c r="AB380" s="14">
        <f>(1-$W362)*AB366+$W362</f>
        <v>0.94</v>
      </c>
      <c r="AC380" s="14">
        <f>(1-$W362)*AC366+$W362</f>
        <v>0.955</v>
      </c>
      <c r="AD380" s="14">
        <f>(1-$W362)*AD366+$W362</f>
        <v>0.97</v>
      </c>
      <c r="AE380" s="14">
        <f>(1-$W362)*AE366+$W362</f>
        <v>0.985</v>
      </c>
      <c r="AF380" s="71">
        <f>(1-$W362)*AF366+$W362</f>
        <v>1</v>
      </c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9:44" ht="15.75">
      <c r="I381"/>
      <c r="J381" s="70" t="s">
        <v>140</v>
      </c>
      <c r="K381" s="53" t="s">
        <v>148</v>
      </c>
      <c r="L381" s="14">
        <f>L362</f>
        <v>0</v>
      </c>
      <c r="M381" s="14" t="e">
        <f>M382-(($W382-$W381)*M366*2)</f>
        <v>#DIV/0!</v>
      </c>
      <c r="N381" s="14" t="e">
        <f>N382-(($W382-$W381)*N366*2)</f>
        <v>#DIV/0!</v>
      </c>
      <c r="O381" s="14" t="e">
        <f>O382-(($W382-$W381)*O366*2)</f>
        <v>#DIV/0!</v>
      </c>
      <c r="P381" s="14" t="e">
        <f>P382-(($W382-$W381)*P366*2)</f>
        <v>#DIV/0!</v>
      </c>
      <c r="Q381" s="14" t="e">
        <f>Q382-(($W382-$W381)*Q366*2)</f>
        <v>#DIV/0!</v>
      </c>
      <c r="R381" s="14" t="e">
        <f>R382-(($W382-$W381)*R366*2)</f>
        <v>#DIV/0!</v>
      </c>
      <c r="S381" s="14" t="e">
        <f>S382-(($W382-$W381)*S366*2)</f>
        <v>#DIV/0!</v>
      </c>
      <c r="T381" s="14" t="e">
        <f>T382-(($W382-$W381)*T366*2)</f>
        <v>#DIV/0!</v>
      </c>
      <c r="U381" s="14" t="e">
        <f>U382-(($W382-$W381)*U366*2)</f>
        <v>#DIV/0!</v>
      </c>
      <c r="V381" s="14" t="e">
        <f>V382-(($W382-$W381)*V366*2)</f>
        <v>#DIV/0!</v>
      </c>
      <c r="W381" s="14">
        <f>W380</f>
        <v>0.865</v>
      </c>
      <c r="X381" s="14">
        <f>X380</f>
        <v>0.88</v>
      </c>
      <c r="Y381" s="14">
        <f>Y380</f>
        <v>0.895</v>
      </c>
      <c r="Z381" s="14">
        <f>Z380</f>
        <v>0.9099999999999999</v>
      </c>
      <c r="AA381" s="14">
        <f>AA380</f>
        <v>0.925</v>
      </c>
      <c r="AB381" s="14">
        <f>AB380</f>
        <v>0.94</v>
      </c>
      <c r="AC381" s="14">
        <f>AC380</f>
        <v>0.955</v>
      </c>
      <c r="AD381" s="14">
        <f>AD380</f>
        <v>0.97</v>
      </c>
      <c r="AE381" s="14">
        <f>AE380</f>
        <v>0.985</v>
      </c>
      <c r="AF381" s="71">
        <f>AF380</f>
        <v>1</v>
      </c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9:44" ht="15.75">
      <c r="I382"/>
      <c r="J382" s="70" t="s">
        <v>131</v>
      </c>
      <c r="K382" s="53" t="s">
        <v>139</v>
      </c>
      <c r="L382" s="14" t="e">
        <f>(L369*L372+L373*$L362+L374*L375+L376*$W359)/L377</f>
        <v>#DIV/0!</v>
      </c>
      <c r="M382" s="14" t="e">
        <f>(M369*M372+M373*$L362+M374*M375+M376*$W359)/M377</f>
        <v>#DIV/0!</v>
      </c>
      <c r="N382" s="14" t="e">
        <f>(N369*N372+N373*$L362+N374*N375+N376*$W359)/N377</f>
        <v>#DIV/0!</v>
      </c>
      <c r="O382" s="14" t="e">
        <f>(O369*O372+O373*$L362+O374*O375+O376*$W359)/O377</f>
        <v>#DIV/0!</v>
      </c>
      <c r="P382" s="14" t="e">
        <f>(P369*P372+P373*$L362+P374*P375+P376*$W359)/P377</f>
        <v>#DIV/0!</v>
      </c>
      <c r="Q382" s="14" t="e">
        <f>(Q369*Q372+Q373*$L362+Q374*Q375+Q376*$W359)/Q377</f>
        <v>#DIV/0!</v>
      </c>
      <c r="R382" s="14" t="e">
        <f>(R369*R372+R373*$L362+R374*R375+R376*$W359)/R377</f>
        <v>#DIV/0!</v>
      </c>
      <c r="S382" s="14" t="e">
        <f>(S369*S372+S373*$L362+S374*S375+S376*$W359)/S377</f>
        <v>#DIV/0!</v>
      </c>
      <c r="T382" s="14" t="e">
        <f>(T369*T372+T373*$L362+T374*T375+T376*$W359)/T377</f>
        <v>#DIV/0!</v>
      </c>
      <c r="U382" s="14" t="e">
        <f>(U369*U372+U373*$L362+U374*U375+U376*$W359)/U377</f>
        <v>#DIV/0!</v>
      </c>
      <c r="V382" s="14" t="e">
        <f>(V369*V372+V373*$L362+V374*V375+V376*$W359)/V377</f>
        <v>#DIV/0!</v>
      </c>
      <c r="W382" s="14" t="e">
        <f>(W369*W372+W373*$L362+W374*W375+W376*$W359)/W377</f>
        <v>#DIV/0!</v>
      </c>
      <c r="X382" s="14" t="e">
        <f>(X369*X372+X373*$L362+X374*X375+X376*$W359)/X377</f>
        <v>#DIV/0!</v>
      </c>
      <c r="Y382" s="14" t="e">
        <f>(Y369*Y372+Y373*$L362+Y374*Y375+Y376*$W359)/Y377</f>
        <v>#DIV/0!</v>
      </c>
      <c r="Z382" s="14" t="e">
        <f>(Z369*Z372+Z373*$L362+Z374*Z375+Z376*$W359)/Z377</f>
        <v>#DIV/0!</v>
      </c>
      <c r="AA382" s="14" t="e">
        <f>(AA369*AA372+AA373*$L362+AA374*AA375+AA376*$W359)/AA377</f>
        <v>#DIV/0!</v>
      </c>
      <c r="AB382" s="14" t="e">
        <f>(AB369*AB372+AB373*$L362+AB374*AB375+AB376*$W359)/AB377</f>
        <v>#DIV/0!</v>
      </c>
      <c r="AC382" s="14" t="e">
        <f>(AC369*AC372+AC373*$L362+AC374*AC375+AC376*$W359)/AC377</f>
        <v>#DIV/0!</v>
      </c>
      <c r="AD382" s="14" t="e">
        <f>(AD369*AD372+AD373*$L362+AD374*AD375+AD376*$W359)/AD377</f>
        <v>#DIV/0!</v>
      </c>
      <c r="AE382" s="14" t="e">
        <f>(AE369*AE372+AE373*$L362+AE374*AE375+AE376*$W359)/AE377</f>
        <v>#DIV/0!</v>
      </c>
      <c r="AF382" s="71">
        <v>1</v>
      </c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9:44" ht="15.75">
      <c r="I383"/>
      <c r="J383" s="70" t="s">
        <v>135</v>
      </c>
      <c r="K383" s="53" t="s">
        <v>99</v>
      </c>
      <c r="L383" s="13">
        <f>L362</f>
        <v>0</v>
      </c>
      <c r="M383" s="13" t="e">
        <f>MIN(M382,+N383-(N382-M382)*(1-(1/7)/5%*M366))</f>
        <v>#DIV/0!</v>
      </c>
      <c r="N383" s="13" t="e">
        <f>MIN(N382,+O383-(O382-N382)*(1-(1/7)/5%*N366))</f>
        <v>#DIV/0!</v>
      </c>
      <c r="O383" s="13" t="e">
        <f>MIN(O382,+P383-(P382-O382)*(1-(1/7)/5%*O366))</f>
        <v>#DIV/0!</v>
      </c>
      <c r="P383" s="13" t="e">
        <f>MIN(P382,+Q383-(Q382-P382)*(1-(1/7)/5%*P366))</f>
        <v>#DIV/0!</v>
      </c>
      <c r="Q383" s="13" t="e">
        <f>MIN(Q382,+R383-(R382-Q382)*(1-(1/7)/5%*Q366))</f>
        <v>#DIV/0!</v>
      </c>
      <c r="R383" s="13" t="e">
        <f>MIN(R382,+S383-(S382-R382)*(1-(1/7)/5%*R366))</f>
        <v>#DIV/0!</v>
      </c>
      <c r="S383" s="13" t="e">
        <f>MIN(S382,+T383-(T382-S382)*(1-(1/7)/5%*S366))</f>
        <v>#DIV/0!</v>
      </c>
      <c r="T383" s="148">
        <f>U383-(U380-T380)</f>
        <v>0.595</v>
      </c>
      <c r="U383" s="13">
        <f>V383-(V380-U380)</f>
        <v>0.61</v>
      </c>
      <c r="V383" s="13">
        <f>W383-(W380-V380)</f>
        <v>0.625</v>
      </c>
      <c r="W383" s="13">
        <v>0.64</v>
      </c>
      <c r="X383" s="13">
        <f>Y383-($AF383-$W383)/9</f>
        <v>0.6799999999999997</v>
      </c>
      <c r="Y383" s="13">
        <f>Z383-($AF383-$W383)/9</f>
        <v>0.7199999999999998</v>
      </c>
      <c r="Z383" s="13">
        <f>AA383-($AF383-$W383)/9</f>
        <v>0.7599999999999998</v>
      </c>
      <c r="AA383" s="13">
        <f>AB383-($AF383-$W383)/9</f>
        <v>0.7999999999999998</v>
      </c>
      <c r="AB383" s="13">
        <f>AC383-($AF383-$W383)/9</f>
        <v>0.8399999999999999</v>
      </c>
      <c r="AC383" s="13">
        <f>AD383-($AF383-$W383)/9</f>
        <v>0.8799999999999999</v>
      </c>
      <c r="AD383" s="13">
        <f>AE383-($AF383-$W383)/9</f>
        <v>0.9199999999999999</v>
      </c>
      <c r="AE383" s="13">
        <f>AF383-($AF383-$W383)/9</f>
        <v>0.96</v>
      </c>
      <c r="AF383" s="75">
        <v>1</v>
      </c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9:44" ht="15.75">
      <c r="I384"/>
      <c r="J384" s="70" t="s">
        <v>141</v>
      </c>
      <c r="K384" s="53" t="s">
        <v>149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75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9:44" ht="15.75">
      <c r="I385"/>
      <c r="J385" s="70" t="s">
        <v>145</v>
      </c>
      <c r="K385" s="53" t="s">
        <v>150</v>
      </c>
      <c r="L385" s="87">
        <f>L362</f>
        <v>0</v>
      </c>
      <c r="M385" s="13">
        <f>L385+($AF385-$L385)/20</f>
        <v>0.05</v>
      </c>
      <c r="N385" s="13">
        <f>M385+($AF385-$L385)/20</f>
        <v>0.1</v>
      </c>
      <c r="O385" s="13">
        <f>N385+($AF385-$L385)/20</f>
        <v>0.15000000000000002</v>
      </c>
      <c r="P385" s="13">
        <f>O385+($AF385-$L385)/20</f>
        <v>0.2</v>
      </c>
      <c r="Q385" s="13">
        <f>P385+($AF385-$L385)/20</f>
        <v>0.25</v>
      </c>
      <c r="R385" s="13">
        <f>Q385+($AF385-$L385)/20</f>
        <v>0.3</v>
      </c>
      <c r="S385" s="13">
        <f>R385+($AF385-$L385)/20</f>
        <v>0.35</v>
      </c>
      <c r="T385" s="13">
        <f>S385+($AF385-$L385)/20</f>
        <v>0.39999999999999997</v>
      </c>
      <c r="U385" s="13">
        <f>T385+($AF385-$L385)/20</f>
        <v>0.44999999999999996</v>
      </c>
      <c r="V385" s="13">
        <f>U385+($AF385-$L385)/20</f>
        <v>0.49999999999999994</v>
      </c>
      <c r="W385" s="13">
        <f>V385+($AF385-$L385)/20</f>
        <v>0.5499999999999999</v>
      </c>
      <c r="X385" s="13">
        <f>W385+($AF385-$L385)/20</f>
        <v>0.6</v>
      </c>
      <c r="Y385" s="13">
        <f>X385+($AF385-$L385)/20</f>
        <v>0.65</v>
      </c>
      <c r="Z385" s="13">
        <f>Y385+($AF385-$L385)/20</f>
        <v>0.7000000000000001</v>
      </c>
      <c r="AA385" s="13">
        <f>Z385+($AF385-$L385)/20</f>
        <v>0.7500000000000001</v>
      </c>
      <c r="AB385" s="13">
        <f>AA385+($AF385-$L385)/20</f>
        <v>0.8000000000000002</v>
      </c>
      <c r="AC385" s="13">
        <f>AB385+($AF385-$L385)/20</f>
        <v>0.8500000000000002</v>
      </c>
      <c r="AD385" s="13">
        <f>AC385+($AF385-$L385)/20</f>
        <v>0.9000000000000002</v>
      </c>
      <c r="AE385" s="13">
        <f>AD385+($AF385-$L385)/20</f>
        <v>0.9500000000000003</v>
      </c>
      <c r="AF385" s="75">
        <v>1</v>
      </c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9:44" ht="15.75">
      <c r="I386"/>
      <c r="J386" s="70" t="s">
        <v>146</v>
      </c>
      <c r="K386" s="53" t="s">
        <v>0</v>
      </c>
      <c r="L386" s="13">
        <v>0</v>
      </c>
      <c r="M386" s="14">
        <v>0.05</v>
      </c>
      <c r="N386" s="14">
        <v>0.1</v>
      </c>
      <c r="O386" s="14">
        <v>0.15</v>
      </c>
      <c r="P386" s="14">
        <v>0.2</v>
      </c>
      <c r="Q386" s="14">
        <v>0.25</v>
      </c>
      <c r="R386" s="14">
        <v>0.3</v>
      </c>
      <c r="S386" s="14">
        <v>0.35</v>
      </c>
      <c r="T386" s="14">
        <v>0.4</v>
      </c>
      <c r="U386" s="14">
        <v>0.45</v>
      </c>
      <c r="V386" s="14">
        <v>0.5</v>
      </c>
      <c r="W386" s="14">
        <v>0.55</v>
      </c>
      <c r="X386" s="14">
        <v>0.6</v>
      </c>
      <c r="Y386" s="14">
        <v>0.65</v>
      </c>
      <c r="Z386" s="14">
        <v>0.7</v>
      </c>
      <c r="AA386" s="14">
        <v>0.75</v>
      </c>
      <c r="AB386" s="14">
        <v>0.8</v>
      </c>
      <c r="AC386" s="14">
        <v>0.85</v>
      </c>
      <c r="AD386" s="14">
        <v>0.9</v>
      </c>
      <c r="AE386" s="14">
        <v>0.95</v>
      </c>
      <c r="AF386" s="71">
        <v>1</v>
      </c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9:44" ht="15.75">
      <c r="I387"/>
      <c r="J387" s="70" t="s">
        <v>138</v>
      </c>
      <c r="K387" s="53" t="s">
        <v>4</v>
      </c>
      <c r="L387" s="13">
        <f>(VLOOKUP(L379,'background calcs'!$B$20:$H$135,IF($L364&gt;=75,7,IF($L364&gt;=30,6,IF($L364&gt;=15,5,IF($L364&gt;=10,4,IF($L364&gt;=1.5,3,2)))))))*$L363</f>
        <v>0</v>
      </c>
      <c r="M387" s="13">
        <f>(VLOOKUP(M379,'background calcs'!$B$20:$H$135,IF($L364&gt;=75,7,IF($L364&gt;=30,6,IF($L364&gt;=15,5,IF($L364&gt;=10,4,IF($L364&gt;=1.5,3,2)))))))*$L363</f>
        <v>0</v>
      </c>
      <c r="N387" s="13">
        <f>(VLOOKUP(N379,'background calcs'!$B$20:$H$135,IF($L364&gt;=75,7,IF($L364&gt;=30,6,IF($L364&gt;=15,5,IF($L364&gt;=10,4,IF($L364&gt;=1.5,3,2)))))))*$L363</f>
        <v>0</v>
      </c>
      <c r="O387" s="13">
        <f>(VLOOKUP(O379,'background calcs'!$B$20:$H$135,IF($L364&gt;=75,7,IF($L364&gt;=30,6,IF($L364&gt;=15,5,IF($L364&gt;=10,4,IF($L364&gt;=1.5,3,2)))))))*$L363</f>
        <v>0</v>
      </c>
      <c r="P387" s="13">
        <f>(VLOOKUP(P379,'background calcs'!$B$20:$H$135,IF($L364&gt;=75,7,IF($L364&gt;=30,6,IF($L364&gt;=15,5,IF($L364&gt;=10,4,IF($L364&gt;=1.5,3,2)))))))*$L363</f>
        <v>0</v>
      </c>
      <c r="Q387" s="13">
        <f>(VLOOKUP(Q379,'background calcs'!$B$20:$H$135,IF($L364&gt;=75,7,IF($L364&gt;=30,6,IF($L364&gt;=15,5,IF($L364&gt;=10,4,IF($L364&gt;=1.5,3,2)))))))*$L363</f>
        <v>0</v>
      </c>
      <c r="R387" s="13">
        <f>(VLOOKUP(R379,'background calcs'!$B$20:$H$135,IF($L364&gt;=75,7,IF($L364&gt;=30,6,IF($L364&gt;=15,5,IF($L364&gt;=10,4,IF($L364&gt;=1.5,3,2)))))))*$L363</f>
        <v>0</v>
      </c>
      <c r="S387" s="13">
        <f>(VLOOKUP(S379,'background calcs'!$B$20:$H$135,IF($L364&gt;=75,7,IF($L364&gt;=30,6,IF($L364&gt;=15,5,IF($L364&gt;=10,4,IF($L364&gt;=1.5,3,2)))))))*$L363</f>
        <v>0</v>
      </c>
      <c r="T387" s="13">
        <f>(VLOOKUP(T379,'background calcs'!$B$20:$H$135,IF($L364&gt;=75,7,IF($L364&gt;=30,6,IF($L364&gt;=15,5,IF($L364&gt;=10,4,IF($L364&gt;=1.5,3,2)))))))*$L363</f>
        <v>0</v>
      </c>
      <c r="U387" s="13">
        <f>(VLOOKUP(U379,'background calcs'!$B$20:$H$135,IF($L364&gt;=75,7,IF($L364&gt;=30,6,IF($L364&gt;=15,5,IF($L364&gt;=10,4,IF($L364&gt;=1.5,3,2)))))))*$L363</f>
        <v>0</v>
      </c>
      <c r="V387" s="13">
        <f>(VLOOKUP(V379,'background calcs'!$B$20:$H$135,IF($L364&gt;=75,7,IF($L364&gt;=30,6,IF($L364&gt;=15,5,IF($L364&gt;=10,4,IF($L364&gt;=1.5,3,2)))))))*$L363</f>
        <v>0</v>
      </c>
      <c r="W387" s="13">
        <f>(VLOOKUP(W379,'background calcs'!$B$20:$H$135,IF($L364&gt;=75,7,IF($L364&gt;=30,6,IF($L364&gt;=15,5,IF($L364&gt;=10,4,IF($L364&gt;=1.5,3,2)))))))*$L363</f>
        <v>0</v>
      </c>
      <c r="X387" s="13">
        <f>(VLOOKUP(X379,'background calcs'!$B$20:$H$135,IF($L364&gt;=75,7,IF($L364&gt;=30,6,IF($L364&gt;=15,5,IF($L364&gt;=10,4,IF($L364&gt;=1.5,3,2)))))))*$L363</f>
        <v>0</v>
      </c>
      <c r="Y387" s="13">
        <f>(VLOOKUP(Y379,'background calcs'!$B$20:$H$135,IF($L364&gt;=75,7,IF($L364&gt;=30,6,IF($L364&gt;=15,5,IF($L364&gt;=10,4,IF($L364&gt;=1.5,3,2)))))))*$L363</f>
        <v>0</v>
      </c>
      <c r="Z387" s="13">
        <f>(VLOOKUP(Z379,'background calcs'!$B$20:$H$135,IF($L364&gt;=75,7,IF($L364&gt;=30,6,IF($L364&gt;=15,5,IF($L364&gt;=10,4,IF($L364&gt;=1.5,3,2)))))))*$L363</f>
        <v>0</v>
      </c>
      <c r="AA387" s="13">
        <f>(VLOOKUP(AA379,'background calcs'!$B$20:$H$135,IF($L364&gt;=75,7,IF($L364&gt;=30,6,IF($L364&gt;=15,5,IF($L364&gt;=10,4,IF($L364&gt;=1.5,3,2)))))))*$L363</f>
        <v>0</v>
      </c>
      <c r="AB387" s="13">
        <f>(VLOOKUP(AB379,'background calcs'!$B$20:$H$135,IF($L364&gt;=75,7,IF($L364&gt;=30,6,IF($L364&gt;=15,5,IF($L364&gt;=10,4,IF($L364&gt;=1.5,3,2)))))))*$L363</f>
        <v>0</v>
      </c>
      <c r="AC387" s="13">
        <f>(VLOOKUP(AC379,'background calcs'!$B$20:$H$135,IF($L364&gt;=75,7,IF($L364&gt;=30,6,IF($L364&gt;=15,5,IF($L364&gt;=10,4,IF($L364&gt;=1.5,3,2)))))))*$L363</f>
        <v>0</v>
      </c>
      <c r="AD387" s="13">
        <f>(VLOOKUP(AD379,'background calcs'!$B$20:$H$135,IF($L364&gt;=75,7,IF($L364&gt;=30,6,IF($L364&gt;=15,5,IF($L364&gt;=10,4,IF($L364&gt;=1.5,3,2)))))))*$L363</f>
        <v>0</v>
      </c>
      <c r="AE387" s="13">
        <f>(VLOOKUP(AE379,'background calcs'!$B$20:$H$135,IF($L364&gt;=75,7,IF($L364&gt;=30,6,IF($L364&gt;=15,5,IF($L364&gt;=10,4,IF($L364&gt;=1.5,3,2)))))))*$L363</f>
        <v>0</v>
      </c>
      <c r="AF387" s="75">
        <f>(VLOOKUP(AF379,'background calcs'!$B$20:$H$135,IF($L364&gt;=75,7,IF($L364&gt;=30,6,IF($L364&gt;=15,5,IF($L364&gt;=10,4,IF($L364&gt;=1.5,3,2)))))))*$L363</f>
        <v>0</v>
      </c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9:44" ht="15.75">
      <c r="I388"/>
      <c r="J388" s="70" t="s">
        <v>134</v>
      </c>
      <c r="K388" s="53" t="s">
        <v>5</v>
      </c>
      <c r="L388" s="13">
        <f>(VLOOKUP(L380,'background calcs'!$B$20:$H$135,IF($L364&gt;=75,7,IF($L364&gt;=30,6,IF($L364&gt;=15,5,IF($L364&gt;=10,4,IF($L364&gt;=1.5,3,2)))))))*$L363</f>
        <v>0</v>
      </c>
      <c r="M388" s="13">
        <f>(VLOOKUP(M380,'background calcs'!$B$20:$H$135,IF($L364&gt;=75,7,IF($L364&gt;=30,6,IF($L364&gt;=15,5,IF($L364&gt;=10,4,IF($L364&gt;=1.5,3,2)))))))*$L363</f>
        <v>0</v>
      </c>
      <c r="N388" s="13">
        <f>(VLOOKUP(N380,'background calcs'!$B$20:$H$135,IF($L364&gt;=75,7,IF($L364&gt;=30,6,IF($L364&gt;=15,5,IF($L364&gt;=10,4,IF($L364&gt;=1.5,3,2)))))))*$L363</f>
        <v>0</v>
      </c>
      <c r="O388" s="13">
        <f>(VLOOKUP(O380,'background calcs'!$B$20:$H$135,IF($L364&gt;=75,7,IF($L364&gt;=30,6,IF($L364&gt;=15,5,IF($L364&gt;=10,4,IF($L364&gt;=1.5,3,2)))))))*$L363</f>
        <v>0</v>
      </c>
      <c r="P388" s="13">
        <f>(VLOOKUP(P380,'background calcs'!$B$20:$H$135,IF($L364&gt;=75,7,IF($L364&gt;=30,6,IF($L364&gt;=15,5,IF($L364&gt;=10,4,IF($L364&gt;=1.5,3,2)))))))*$L363</f>
        <v>0</v>
      </c>
      <c r="Q388" s="13">
        <f>(VLOOKUP(Q380,'background calcs'!$B$20:$H$135,IF($L364&gt;=75,7,IF($L364&gt;=30,6,IF($L364&gt;=15,5,IF($L364&gt;=10,4,IF($L364&gt;=1.5,3,2)))))))*$L363</f>
        <v>0</v>
      </c>
      <c r="R388" s="13">
        <f>(VLOOKUP(R380,'background calcs'!$B$20:$H$135,IF($L364&gt;=75,7,IF($L364&gt;=30,6,IF($L364&gt;=15,5,IF($L364&gt;=10,4,IF($L364&gt;=1.5,3,2)))))))*$L363</f>
        <v>0</v>
      </c>
      <c r="S388" s="13">
        <f>(VLOOKUP(S380,'background calcs'!$B$20:$H$135,IF($L364&gt;=75,7,IF($L364&gt;=30,6,IF($L364&gt;=15,5,IF($L364&gt;=10,4,IF($L364&gt;=1.5,3,2)))))))*$L363</f>
        <v>0</v>
      </c>
      <c r="T388" s="13">
        <f>(VLOOKUP(T380,'background calcs'!$B$20:$H$135,IF($L364&gt;=75,7,IF($L364&gt;=30,6,IF($L364&gt;=15,5,IF($L364&gt;=10,4,IF($L364&gt;=1.5,3,2)))))))*$L363</f>
        <v>0</v>
      </c>
      <c r="U388" s="13">
        <f>(VLOOKUP(U380,'background calcs'!$B$20:$H$135,IF($L364&gt;=75,7,IF($L364&gt;=30,6,IF($L364&gt;=15,5,IF($L364&gt;=10,4,IF($L364&gt;=1.5,3,2)))))))*$L363</f>
        <v>0</v>
      </c>
      <c r="V388" s="13">
        <f>(VLOOKUP(V380,'background calcs'!$B$20:$H$135,IF($L364&gt;=75,7,IF($L364&gt;=30,6,IF($L364&gt;=15,5,IF($L364&gt;=10,4,IF($L364&gt;=1.5,3,2)))))))*$L363</f>
        <v>0</v>
      </c>
      <c r="W388" s="13">
        <f>(VLOOKUP(W380,'background calcs'!$B$20:$H$135,IF($L364&gt;=75,7,IF($L364&gt;=30,6,IF($L364&gt;=15,5,IF($L364&gt;=10,4,IF($L364&gt;=1.5,3,2)))))))*$L363</f>
        <v>0</v>
      </c>
      <c r="X388" s="13">
        <f>(VLOOKUP(X380,'background calcs'!$B$20:$H$135,IF($L364&gt;=75,7,IF($L364&gt;=30,6,IF($L364&gt;=15,5,IF($L364&gt;=10,4,IF($L364&gt;=1.5,3,2)))))))*$L363</f>
        <v>0</v>
      </c>
      <c r="Y388" s="13">
        <f>(VLOOKUP(Y380,'background calcs'!$B$20:$H$135,IF($L364&gt;=75,7,IF($L364&gt;=30,6,IF($L364&gt;=15,5,IF($L364&gt;=10,4,IF($L364&gt;=1.5,3,2)))))))*$L363</f>
        <v>0</v>
      </c>
      <c r="Z388" s="13">
        <f>(VLOOKUP(Z380,'background calcs'!$B$20:$H$135,IF($L364&gt;=75,7,IF($L364&gt;=30,6,IF($L364&gt;=15,5,IF($L364&gt;=10,4,IF($L364&gt;=1.5,3,2)))))))*$L363</f>
        <v>0</v>
      </c>
      <c r="AA388" s="13">
        <f>(VLOOKUP(AA380,'background calcs'!$B$20:$H$135,IF($L364&gt;=75,7,IF($L364&gt;=30,6,IF($L364&gt;=15,5,IF($L364&gt;=10,4,IF($L364&gt;=1.5,3,2)))))))*$L363</f>
        <v>0</v>
      </c>
      <c r="AB388" s="13">
        <f>(VLOOKUP(AB380,'background calcs'!$B$20:$H$135,IF($L364&gt;=75,7,IF($L364&gt;=30,6,IF($L364&gt;=15,5,IF($L364&gt;=10,4,IF($L364&gt;=1.5,3,2)))))))*$L363</f>
        <v>0</v>
      </c>
      <c r="AC388" s="13">
        <f>(VLOOKUP(AC380,'background calcs'!$B$20:$H$135,IF($L364&gt;=75,7,IF($L364&gt;=30,6,IF($L364&gt;=15,5,IF($L364&gt;=10,4,IF($L364&gt;=1.5,3,2)))))))*$L363</f>
        <v>0</v>
      </c>
      <c r="AD388" s="13">
        <f>(VLOOKUP(AD380,'background calcs'!$B$20:$H$135,IF($L364&gt;=75,7,IF($L364&gt;=30,6,IF($L364&gt;=15,5,IF($L364&gt;=10,4,IF($L364&gt;=1.5,3,2)))))))*$L363</f>
        <v>0</v>
      </c>
      <c r="AE388" s="13">
        <f>(VLOOKUP(AE380,'background calcs'!$B$20:$H$135,IF($L364&gt;=75,7,IF($L364&gt;=30,6,IF($L364&gt;=15,5,IF($L364&gt;=10,4,IF($L364&gt;=1.5,3,2)))))))*$L363</f>
        <v>0</v>
      </c>
      <c r="AF388" s="75">
        <f>(VLOOKUP(AF380,'background calcs'!$B$20:$H$135,IF($L364&gt;=75,7,IF($L364&gt;=30,6,IF($L364&gt;=15,5,IF($L364&gt;=10,4,IF($L364&gt;=1.5,3,2)))))))*$L363</f>
        <v>0</v>
      </c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9:44" ht="15.75">
      <c r="I389"/>
      <c r="J389" s="70" t="s">
        <v>142</v>
      </c>
      <c r="K389" s="53" t="s">
        <v>6</v>
      </c>
      <c r="L389" s="13">
        <f>(VLOOKUP(L381,'background calcs'!$B$20:$H$135,IF($L364&gt;=75,7,IF($L364&gt;=30,6,IF($L364&gt;=15,5,IF($L364&gt;=10,4,IF($L364&gt;=1.5,3,2)))))))*$L363</f>
        <v>0</v>
      </c>
      <c r="M389" s="13" t="e">
        <f>(VLOOKUP(M381,'background calcs'!$B$20:$H$135,IF($L364&gt;=75,7,IF($L364&gt;=30,6,IF($L364&gt;=15,5,IF($L364&gt;=10,4,IF($L364&gt;=1.5,3,2)))))))*$L363</f>
        <v>#DIV/0!</v>
      </c>
      <c r="N389" s="13" t="e">
        <f>(VLOOKUP(N381,'background calcs'!$B$20:$H$135,IF($L364&gt;=75,7,IF($L364&gt;=30,6,IF($L364&gt;=15,5,IF($L364&gt;=10,4,IF($L364&gt;=1.5,3,2)))))))*$L363</f>
        <v>#DIV/0!</v>
      </c>
      <c r="O389" s="13" t="e">
        <f>(VLOOKUP(O381,'background calcs'!$B$20:$H$135,IF($L364&gt;=75,7,IF($L364&gt;=30,6,IF($L364&gt;=15,5,IF($L364&gt;=10,4,IF($L364&gt;=1.5,3,2)))))))*$L363</f>
        <v>#DIV/0!</v>
      </c>
      <c r="P389" s="13" t="e">
        <f>(VLOOKUP(P381,'background calcs'!$B$20:$H$135,IF($L364&gt;=75,7,IF($L364&gt;=30,6,IF($L364&gt;=15,5,IF($L364&gt;=10,4,IF($L364&gt;=1.5,3,2)))))))*$L363</f>
        <v>#DIV/0!</v>
      </c>
      <c r="Q389" s="13" t="e">
        <f>(VLOOKUP(Q381,'background calcs'!$B$20:$H$135,IF($L364&gt;=75,7,IF($L364&gt;=30,6,IF($L364&gt;=15,5,IF($L364&gt;=10,4,IF($L364&gt;=1.5,3,2)))))))*$L363</f>
        <v>#DIV/0!</v>
      </c>
      <c r="R389" s="13" t="e">
        <f>(VLOOKUP(R381,'background calcs'!$B$20:$H$135,IF($L364&gt;=75,7,IF($L364&gt;=30,6,IF($L364&gt;=15,5,IF($L364&gt;=10,4,IF($L364&gt;=1.5,3,2)))))))*$L363</f>
        <v>#DIV/0!</v>
      </c>
      <c r="S389" s="13" t="e">
        <f>(VLOOKUP(S381,'background calcs'!$B$20:$H$135,IF($L364&gt;=75,7,IF($L364&gt;=30,6,IF($L364&gt;=15,5,IF($L364&gt;=10,4,IF($L364&gt;=1.5,3,2)))))))*$L363</f>
        <v>#DIV/0!</v>
      </c>
      <c r="T389" s="13" t="e">
        <f>(VLOOKUP(T381,'background calcs'!$B$20:$H$135,IF($L364&gt;=75,7,IF($L364&gt;=30,6,IF($L364&gt;=15,5,IF($L364&gt;=10,4,IF($L364&gt;=1.5,3,2)))))))*$L363</f>
        <v>#DIV/0!</v>
      </c>
      <c r="U389" s="13" t="e">
        <f>(VLOOKUP(U381,'background calcs'!$B$20:$H$135,IF($L364&gt;=75,7,IF($L364&gt;=30,6,IF($L364&gt;=15,5,IF($L364&gt;=10,4,IF($L364&gt;=1.5,3,2)))))))*$L363</f>
        <v>#DIV/0!</v>
      </c>
      <c r="V389" s="13" t="e">
        <f>(VLOOKUP(V381,'background calcs'!$B$20:$H$135,IF($L364&gt;=75,7,IF($L364&gt;=30,6,IF($L364&gt;=15,5,IF($L364&gt;=10,4,IF($L364&gt;=1.5,3,2)))))))*$L363</f>
        <v>#DIV/0!</v>
      </c>
      <c r="W389" s="13">
        <f>(VLOOKUP(W381,'background calcs'!$B$20:$H$135,IF($L364&gt;=75,7,IF($L364&gt;=30,6,IF($L364&gt;=15,5,IF($L364&gt;=10,4,IF($L364&gt;=1.5,3,2)))))))*$L363</f>
        <v>0</v>
      </c>
      <c r="X389" s="13">
        <f>(VLOOKUP(X381,'background calcs'!$B$20:$H$135,IF($L364&gt;=75,7,IF($L364&gt;=30,6,IF($L364&gt;=15,5,IF($L364&gt;=10,4,IF($L364&gt;=1.5,3,2)))))))*$L363</f>
        <v>0</v>
      </c>
      <c r="Y389" s="13">
        <f>(VLOOKUP(Y381,'background calcs'!$B$20:$H$135,IF($L364&gt;=75,7,IF($L364&gt;=30,6,IF($L364&gt;=15,5,IF($L364&gt;=10,4,IF($L364&gt;=1.5,3,2)))))))*$L363</f>
        <v>0</v>
      </c>
      <c r="Z389" s="13">
        <f>(VLOOKUP(Z381,'background calcs'!$B$20:$H$135,IF($L364&gt;=75,7,IF($L364&gt;=30,6,IF($L364&gt;=15,5,IF($L364&gt;=10,4,IF($L364&gt;=1.5,3,2)))))))*$L363</f>
        <v>0</v>
      </c>
      <c r="AA389" s="13">
        <f>(VLOOKUP(AA381,'background calcs'!$B$20:$H$135,IF($L364&gt;=75,7,IF($L364&gt;=30,6,IF($L364&gt;=15,5,IF($L364&gt;=10,4,IF($L364&gt;=1.5,3,2)))))))*$L363</f>
        <v>0</v>
      </c>
      <c r="AB389" s="13">
        <f>(VLOOKUP(AB381,'background calcs'!$B$20:$H$135,IF($L364&gt;=75,7,IF($L364&gt;=30,6,IF($L364&gt;=15,5,IF($L364&gt;=10,4,IF($L364&gt;=1.5,3,2)))))))*$L363</f>
        <v>0</v>
      </c>
      <c r="AC389" s="13">
        <f>(VLOOKUP(AC381,'background calcs'!$B$20:$H$135,IF($L364&gt;=75,7,IF($L364&gt;=30,6,IF($L364&gt;=15,5,IF($L364&gt;=10,4,IF($L364&gt;=1.5,3,2)))))))*$L363</f>
        <v>0</v>
      </c>
      <c r="AD389" s="13">
        <f>(VLOOKUP(AD381,'background calcs'!$B$20:$H$135,IF($L364&gt;=75,7,IF($L364&gt;=30,6,IF($L364&gt;=15,5,IF($L364&gt;=10,4,IF($L364&gt;=1.5,3,2)))))))*$L363</f>
        <v>0</v>
      </c>
      <c r="AE389" s="13">
        <f>(VLOOKUP(AE381,'background calcs'!$B$20:$H$135,IF($L364&gt;=75,7,IF($L364&gt;=30,6,IF($L364&gt;=15,5,IF($L364&gt;=10,4,IF($L364&gt;=1.5,3,2)))))))*$L363</f>
        <v>0</v>
      </c>
      <c r="AF389" s="75">
        <f>(VLOOKUP(AF381,'background calcs'!$B$20:$H$135,IF($L364&gt;=75,7,IF($L364&gt;=30,6,IF($L364&gt;=15,5,IF($L364&gt;=10,4,IF($L364&gt;=1.5,3,2)))))))*$L363</f>
        <v>0</v>
      </c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9:44" ht="15.75">
      <c r="I390"/>
      <c r="J390" s="70" t="s">
        <v>132</v>
      </c>
      <c r="K390" s="53" t="s">
        <v>7</v>
      </c>
      <c r="L390" s="13" t="e">
        <f>(VLOOKUP(L382,'background calcs'!$B$20:$H$135,IF($L364&gt;=75,7,IF($L364&gt;=30,6,IF($L364&gt;=15,5,IF($L364&gt;=10,4,IF($L364&gt;=1.5,3,2)))))))*$L363</f>
        <v>#DIV/0!</v>
      </c>
      <c r="M390" s="13" t="e">
        <f>(VLOOKUP(M382,'background calcs'!$B$20:$H$135,IF($L364&gt;=75,7,IF($L364&gt;=30,6,IF($L364&gt;=15,5,IF($L364&gt;=10,4,IF($L364&gt;=1.5,3,2)))))))*$L363</f>
        <v>#DIV/0!</v>
      </c>
      <c r="N390" s="13" t="e">
        <f>(VLOOKUP(N382,'background calcs'!$B$20:$H$135,IF($L364&gt;=75,7,IF($L364&gt;=30,6,IF($L364&gt;=15,5,IF($L364&gt;=10,4,IF($L364&gt;=1.5,3,2)))))))*$L363</f>
        <v>#DIV/0!</v>
      </c>
      <c r="O390" s="13" t="e">
        <f>(VLOOKUP(O382,'background calcs'!$B$20:$H$135,IF($L364&gt;=75,7,IF($L364&gt;=30,6,IF($L364&gt;=15,5,IF($L364&gt;=10,4,IF($L364&gt;=1.5,3,2)))))))*$L363</f>
        <v>#DIV/0!</v>
      </c>
      <c r="P390" s="13" t="e">
        <f>(VLOOKUP(P382,'background calcs'!$B$20:$H$135,IF($L364&gt;=75,7,IF($L364&gt;=30,6,IF($L364&gt;=15,5,IF($L364&gt;=10,4,IF($L364&gt;=1.5,3,2)))))))*$L363</f>
        <v>#DIV/0!</v>
      </c>
      <c r="Q390" s="13" t="e">
        <f>(VLOOKUP(Q382,'background calcs'!$B$20:$H$135,IF($L364&gt;=75,7,IF($L364&gt;=30,6,IF($L364&gt;=15,5,IF($L364&gt;=10,4,IF($L364&gt;=1.5,3,2)))))))*$L363</f>
        <v>#DIV/0!</v>
      </c>
      <c r="R390" s="13" t="e">
        <f>(VLOOKUP(R382,'background calcs'!$B$20:$H$135,IF($L364&gt;=75,7,IF($L364&gt;=30,6,IF($L364&gt;=15,5,IF($L364&gt;=10,4,IF($L364&gt;=1.5,3,2)))))))*$L363</f>
        <v>#DIV/0!</v>
      </c>
      <c r="S390" s="13" t="e">
        <f>(VLOOKUP(S382,'background calcs'!$B$20:$H$135,IF($L364&gt;=75,7,IF($L364&gt;=30,6,IF($L364&gt;=15,5,IF($L364&gt;=10,4,IF($L364&gt;=1.5,3,2)))))))*$L363</f>
        <v>#DIV/0!</v>
      </c>
      <c r="T390" s="13" t="e">
        <f>(VLOOKUP(T382,'background calcs'!$B$20:$H$135,IF($L364&gt;=75,7,IF($L364&gt;=30,6,IF($L364&gt;=15,5,IF($L364&gt;=10,4,IF($L364&gt;=1.5,3,2)))))))*$L363</f>
        <v>#DIV/0!</v>
      </c>
      <c r="U390" s="13" t="e">
        <f>(VLOOKUP(U382,'background calcs'!$B$20:$H$135,IF($L364&gt;=75,7,IF($L364&gt;=30,6,IF($L364&gt;=15,5,IF($L364&gt;=10,4,IF($L364&gt;=1.5,3,2)))))))*$L363</f>
        <v>#DIV/0!</v>
      </c>
      <c r="V390" s="13" t="e">
        <f>(VLOOKUP(V382,'background calcs'!$B$20:$H$135,IF($L364&gt;=75,7,IF($L364&gt;=30,6,IF($L364&gt;=15,5,IF($L364&gt;=10,4,IF($L364&gt;=1.5,3,2)))))))*$L363</f>
        <v>#DIV/0!</v>
      </c>
      <c r="W390" s="13" t="e">
        <f>(VLOOKUP(W382,'background calcs'!$B$20:$H$135,IF($L364&gt;=75,7,IF($L364&gt;=30,6,IF($L364&gt;=15,5,IF($L364&gt;=10,4,IF($L364&gt;=1.5,3,2)))))))*$L363</f>
        <v>#DIV/0!</v>
      </c>
      <c r="X390" s="13" t="e">
        <f>(VLOOKUP(X382,'background calcs'!$B$20:$H$135,IF($L364&gt;=75,7,IF($L364&gt;=30,6,IF($L364&gt;=15,5,IF($L364&gt;=10,4,IF($L364&gt;=1.5,3,2)))))))*$L363</f>
        <v>#DIV/0!</v>
      </c>
      <c r="Y390" s="13" t="e">
        <f>(VLOOKUP(Y382,'background calcs'!$B$20:$H$135,IF($L364&gt;=75,7,IF($L364&gt;=30,6,IF($L364&gt;=15,5,IF($L364&gt;=10,4,IF($L364&gt;=1.5,3,2)))))))*$L363</f>
        <v>#DIV/0!</v>
      </c>
      <c r="Z390" s="13" t="e">
        <f>(VLOOKUP(Z382,'background calcs'!$B$20:$H$135,IF($L364&gt;=75,7,IF($L364&gt;=30,6,IF($L364&gt;=15,5,IF($L364&gt;=10,4,IF($L364&gt;=1.5,3,2)))))))*$L363</f>
        <v>#DIV/0!</v>
      </c>
      <c r="AA390" s="13" t="e">
        <f>(VLOOKUP(AA382,'background calcs'!$B$20:$H$135,IF($L364&gt;=75,7,IF($L364&gt;=30,6,IF($L364&gt;=15,5,IF($L364&gt;=10,4,IF($L364&gt;=1.5,3,2)))))))*$L363</f>
        <v>#DIV/0!</v>
      </c>
      <c r="AB390" s="13" t="e">
        <f>(VLOOKUP(AB382,'background calcs'!$B$20:$H$135,IF($L364&gt;=75,7,IF($L364&gt;=30,6,IF($L364&gt;=15,5,IF($L364&gt;=10,4,IF($L364&gt;=1.5,3,2)))))))*$L363</f>
        <v>#DIV/0!</v>
      </c>
      <c r="AC390" s="13" t="e">
        <f>(VLOOKUP(AC382,'background calcs'!$B$20:$H$135,IF($L364&gt;=75,7,IF($L364&gt;=30,6,IF($L364&gt;=15,5,IF($L364&gt;=10,4,IF($L364&gt;=1.5,3,2)))))))*$L363</f>
        <v>#DIV/0!</v>
      </c>
      <c r="AD390" s="13" t="e">
        <f>(VLOOKUP(AD382,'background calcs'!$B$20:$H$135,IF($L364&gt;=75,7,IF($L364&gt;=30,6,IF($L364&gt;=15,5,IF($L364&gt;=10,4,IF($L364&gt;=1.5,3,2)))))))*$L363</f>
        <v>#DIV/0!</v>
      </c>
      <c r="AE390" s="13" t="e">
        <f>(VLOOKUP(AE382,'background calcs'!$B$20:$H$135,IF($L364&gt;=75,7,IF($L364&gt;=30,6,IF($L364&gt;=15,5,IF($L364&gt;=10,4,IF($L364&gt;=1.5,3,2)))))))*$L363</f>
        <v>#DIV/0!</v>
      </c>
      <c r="AF390" s="75">
        <f>(VLOOKUP(AF382,'background calcs'!$B$20:$H$135,IF($L364&gt;=75,7,IF($L364&gt;=30,6,IF($L364&gt;=15,5,IF($L364&gt;=10,4,IF($L364&gt;=1.5,3,2)))))))*$L363</f>
        <v>0</v>
      </c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9:44" ht="15.75">
      <c r="I391"/>
      <c r="J391" s="70" t="s">
        <v>136</v>
      </c>
      <c r="K391" s="53" t="s">
        <v>8</v>
      </c>
      <c r="L391" s="13">
        <f>(VLOOKUP(L383,'background calcs'!$B$20:$H$135,IF($L364&gt;=75,7,IF($L364&gt;=30,6,IF($L364&gt;=15,5,IF($L364&gt;=10,4,IF($L364&gt;=1.5,3,2)))))))*$L363</f>
        <v>0</v>
      </c>
      <c r="M391" s="13" t="e">
        <f>(VLOOKUP(M383,'background calcs'!$B$20:$H$135,IF($L364&gt;=75,7,IF($L364&gt;=30,6,IF($L364&gt;=15,5,IF($L364&gt;=10,4,IF($L364&gt;=1.5,3,2)))))))*$L363</f>
        <v>#DIV/0!</v>
      </c>
      <c r="N391" s="13" t="e">
        <f>(VLOOKUP(N383,'background calcs'!$B$20:$H$135,IF($L364&gt;=75,7,IF($L364&gt;=30,6,IF($L364&gt;=15,5,IF($L364&gt;=10,4,IF($L364&gt;=1.5,3,2)))))))*$L363</f>
        <v>#DIV/0!</v>
      </c>
      <c r="O391" s="13" t="e">
        <f>(VLOOKUP(O383,'background calcs'!$B$20:$H$135,IF($L364&gt;=75,7,IF($L364&gt;=30,6,IF($L364&gt;=15,5,IF($L364&gt;=10,4,IF($L364&gt;=1.5,3,2)))))))*$L363</f>
        <v>#DIV/0!</v>
      </c>
      <c r="P391" s="13" t="e">
        <f>(VLOOKUP(P383,'background calcs'!$B$20:$H$135,IF($L364&gt;=75,7,IF($L364&gt;=30,6,IF($L364&gt;=15,5,IF($L364&gt;=10,4,IF($L364&gt;=1.5,3,2)))))))*$L363</f>
        <v>#DIV/0!</v>
      </c>
      <c r="Q391" s="13" t="e">
        <f>(VLOOKUP(Q383,'background calcs'!$B$20:$H$135,IF($L364&gt;=75,7,IF($L364&gt;=30,6,IF($L364&gt;=15,5,IF($L364&gt;=10,4,IF($L364&gt;=1.5,3,2)))))))*$L363</f>
        <v>#DIV/0!</v>
      </c>
      <c r="R391" s="13" t="e">
        <f>(VLOOKUP(R383,'background calcs'!$B$20:$H$135,IF($L364&gt;=75,7,IF($L364&gt;=30,6,IF($L364&gt;=15,5,IF($L364&gt;=10,4,IF($L364&gt;=1.5,3,2)))))))*$L363</f>
        <v>#DIV/0!</v>
      </c>
      <c r="S391" s="13" t="e">
        <f>(VLOOKUP(S383,'background calcs'!$B$20:$H$135,IF($L364&gt;=75,7,IF($L364&gt;=30,6,IF($L364&gt;=15,5,IF($L364&gt;=10,4,IF($L364&gt;=1.5,3,2)))))))*$L363</f>
        <v>#DIV/0!</v>
      </c>
      <c r="T391" s="13">
        <f>(VLOOKUP(T383,'background calcs'!$B$20:$H$135,IF($L364&gt;=75,7,IF($L364&gt;=30,6,IF($L364&gt;=15,5,IF($L364&gt;=10,4,IF($L364&gt;=1.5,3,2)))))))*$L363</f>
        <v>0</v>
      </c>
      <c r="U391" s="13">
        <f>(VLOOKUP(U383,'background calcs'!$B$20:$H$135,IF($L364&gt;=75,7,IF($L364&gt;=30,6,IF($L364&gt;=15,5,IF($L364&gt;=10,4,IF($L364&gt;=1.5,3,2)))))))*$L363</f>
        <v>0</v>
      </c>
      <c r="V391" s="13">
        <f>(VLOOKUP(V383,'background calcs'!$B$20:$H$135,IF($L364&gt;=75,7,IF($L364&gt;=30,6,IF($L364&gt;=15,5,IF($L364&gt;=10,4,IF($L364&gt;=1.5,3,2)))))))*$L363</f>
        <v>0</v>
      </c>
      <c r="W391" s="13">
        <f>(VLOOKUP(W383,'background calcs'!$B$20:$H$135,IF($L364&gt;=75,7,IF($L364&gt;=30,6,IF($L364&gt;=15,5,IF($L364&gt;=10,4,IF($L364&gt;=1.5,3,2)))))))*$L363</f>
        <v>0</v>
      </c>
      <c r="X391" s="13">
        <f>(VLOOKUP(X383,'background calcs'!$B$20:$H$135,IF($L364&gt;=75,7,IF($L364&gt;=30,6,IF($L364&gt;=15,5,IF($L364&gt;=10,4,IF($L364&gt;=1.5,3,2)))))))*$L363</f>
        <v>0</v>
      </c>
      <c r="Y391" s="13">
        <f>(VLOOKUP(Y383,'background calcs'!$B$20:$H$135,IF($L364&gt;=75,7,IF($L364&gt;=30,6,IF($L364&gt;=15,5,IF($L364&gt;=10,4,IF($L364&gt;=1.5,3,2)))))))*$L363</f>
        <v>0</v>
      </c>
      <c r="Z391" s="13">
        <f>(VLOOKUP(Z383,'background calcs'!$B$20:$H$135,IF($L364&gt;=75,7,IF($L364&gt;=30,6,IF($L364&gt;=15,5,IF($L364&gt;=10,4,IF($L364&gt;=1.5,3,2)))))))*$L363</f>
        <v>0</v>
      </c>
      <c r="AA391" s="13">
        <f>(VLOOKUP(AA383,'background calcs'!$B$20:$H$135,IF($L364&gt;=75,7,IF($L364&gt;=30,6,IF($L364&gt;=15,5,IF($L364&gt;=10,4,IF($L364&gt;=1.5,3,2)))))))*$L363</f>
        <v>0</v>
      </c>
      <c r="AB391" s="13">
        <f>(VLOOKUP(AB383,'background calcs'!$B$20:$H$135,IF($L364&gt;=75,7,IF($L364&gt;=30,6,IF($L364&gt;=15,5,IF($L364&gt;=10,4,IF($L364&gt;=1.5,3,2)))))))*$L363</f>
        <v>0</v>
      </c>
      <c r="AC391" s="13">
        <f>(VLOOKUP(AC383,'background calcs'!$B$20:$H$135,IF($L364&gt;=75,7,IF($L364&gt;=30,6,IF($L364&gt;=15,5,IF($L364&gt;=10,4,IF($L364&gt;=1.5,3,2)))))))*$L363</f>
        <v>0</v>
      </c>
      <c r="AD391" s="13">
        <f>(VLOOKUP(AD383,'background calcs'!$B$20:$H$135,IF($L364&gt;=75,7,IF($L364&gt;=30,6,IF($L364&gt;=15,5,IF($L364&gt;=10,4,IF($L364&gt;=1.5,3,2)))))))*$L363</f>
        <v>0</v>
      </c>
      <c r="AE391" s="13">
        <f>(VLOOKUP(AE383,'background calcs'!$B$20:$H$135,IF($L364&gt;=75,7,IF($L364&gt;=30,6,IF($L364&gt;=15,5,IF($L364&gt;=10,4,IF($L364&gt;=1.5,3,2)))))))*$L363</f>
        <v>0</v>
      </c>
      <c r="AF391" s="75">
        <f>(VLOOKUP(AF383,'background calcs'!$B$20:$H$135,IF($L364&gt;=75,7,IF($L364&gt;=30,6,IF($L364&gt;=15,5,IF($L364&gt;=10,4,IF($L364&gt;=1.5,3,2)))))))*$L363</f>
        <v>0</v>
      </c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9:44" ht="15.75">
      <c r="I392"/>
      <c r="J392" s="70" t="s">
        <v>143</v>
      </c>
      <c r="K392" s="62" t="s">
        <v>9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75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9:44" ht="15.75">
      <c r="I393"/>
      <c r="J393" s="70" t="s">
        <v>144</v>
      </c>
      <c r="K393" s="62" t="s">
        <v>10</v>
      </c>
      <c r="L393" s="13">
        <f>(VLOOKUP(L385,'background calcs'!$B$20:$H$135,IF($L364&gt;=75,7,IF($L364&gt;=30,6,IF($L364&gt;=15,5,IF($L364&gt;=10,4,IF($L364&gt;=1.5,3,2)))))))*$L363</f>
        <v>0</v>
      </c>
      <c r="M393" s="13">
        <f>(VLOOKUP(M385,'background calcs'!$B$20:$H$135,IF($L364&gt;=75,7,IF($L364&gt;=30,6,IF($L364&gt;=15,5,IF($L364&gt;=10,4,IF($L364&gt;=1.5,3,2)))))))*$L363</f>
        <v>0</v>
      </c>
      <c r="N393" s="13">
        <f>(VLOOKUP(N385,'background calcs'!$B$20:$H$135,IF($L364&gt;=75,7,IF($L364&gt;=30,6,IF($L364&gt;=15,5,IF($L364&gt;=10,4,IF($L364&gt;=1.5,3,2)))))))*$L363</f>
        <v>0</v>
      </c>
      <c r="O393" s="13">
        <f>(VLOOKUP(O385,'background calcs'!$B$20:$H$135,IF($L364&gt;=75,7,IF($L364&gt;=30,6,IF($L364&gt;=15,5,IF($L364&gt;=10,4,IF($L364&gt;=1.5,3,2)))))))*$L363</f>
        <v>0</v>
      </c>
      <c r="P393" s="13">
        <f>(VLOOKUP(P385,'background calcs'!$B$20:$H$135,IF($L364&gt;=75,7,IF($L364&gt;=30,6,IF($L364&gt;=15,5,IF($L364&gt;=10,4,IF($L364&gt;=1.5,3,2)))))))*$L363</f>
        <v>0</v>
      </c>
      <c r="Q393" s="13">
        <f>(VLOOKUP(Q385,'background calcs'!$B$20:$H$135,IF($L364&gt;=75,7,IF($L364&gt;=30,6,IF($L364&gt;=15,5,IF($L364&gt;=10,4,IF($L364&gt;=1.5,3,2)))))))*$L363</f>
        <v>0</v>
      </c>
      <c r="R393" s="13">
        <f>(VLOOKUP(R385,'background calcs'!$B$20:$H$135,IF($L364&gt;=75,7,IF($L364&gt;=30,6,IF($L364&gt;=15,5,IF($L364&gt;=10,4,IF($L364&gt;=1.5,3,2)))))))*$L363</f>
        <v>0</v>
      </c>
      <c r="S393" s="13">
        <f>(VLOOKUP(S385,'background calcs'!$B$20:$H$135,IF($L364&gt;=75,7,IF($L364&gt;=30,6,IF($L364&gt;=15,5,IF($L364&gt;=10,4,IF($L364&gt;=1.5,3,2)))))))*$L363</f>
        <v>0</v>
      </c>
      <c r="T393" s="13">
        <f>(VLOOKUP(T385,'background calcs'!$B$20:$H$135,IF($L364&gt;=75,7,IF($L364&gt;=30,6,IF($L364&gt;=15,5,IF($L364&gt;=10,4,IF($L364&gt;=1.5,3,2)))))))*$L363</f>
        <v>0</v>
      </c>
      <c r="U393" s="13">
        <f>(VLOOKUP(U385,'background calcs'!$B$20:$H$135,IF($L364&gt;=75,7,IF($L364&gt;=30,6,IF($L364&gt;=15,5,IF($L364&gt;=10,4,IF($L364&gt;=1.5,3,2)))))))*$L363</f>
        <v>0</v>
      </c>
      <c r="V393" s="13">
        <f>(VLOOKUP(V385,'background calcs'!$B$20:$H$135,IF($L364&gt;=75,7,IF($L364&gt;=30,6,IF($L364&gt;=15,5,IF($L364&gt;=10,4,IF($L364&gt;=1.5,3,2)))))))*$L363</f>
        <v>0</v>
      </c>
      <c r="W393" s="13">
        <f>(VLOOKUP(W385,'background calcs'!$B$20:$H$135,IF($L364&gt;=75,7,IF($L364&gt;=30,6,IF($L364&gt;=15,5,IF($L364&gt;=10,4,IF($L364&gt;=1.5,3,2)))))))*$L363</f>
        <v>0</v>
      </c>
      <c r="X393" s="13">
        <f>(VLOOKUP(X385,'background calcs'!$B$20:$H$135,IF($L364&gt;=75,7,IF($L364&gt;=30,6,IF($L364&gt;=15,5,IF($L364&gt;=10,4,IF($L364&gt;=1.5,3,2)))))))*$L363</f>
        <v>0</v>
      </c>
      <c r="Y393" s="13">
        <f>(VLOOKUP(Y385,'background calcs'!$B$20:$H$135,IF($L364&gt;=75,7,IF($L364&gt;=30,6,IF($L364&gt;=15,5,IF($L364&gt;=10,4,IF($L364&gt;=1.5,3,2)))))))*$L363</f>
        <v>0</v>
      </c>
      <c r="Z393" s="13">
        <f>(VLOOKUP(Z385,'background calcs'!$B$20:$H$135,IF($L364&gt;=75,7,IF($L364&gt;=30,6,IF($L364&gt;=15,5,IF($L364&gt;=10,4,IF($L364&gt;=1.5,3,2)))))))*$L363</f>
        <v>0</v>
      </c>
      <c r="AA393" s="13">
        <f>(VLOOKUP(AA385,'background calcs'!$B$20:$H$135,IF($L364&gt;=75,7,IF($L364&gt;=30,6,IF($L364&gt;=15,5,IF($L364&gt;=10,4,IF($L364&gt;=1.5,3,2)))))))*$L363</f>
        <v>0</v>
      </c>
      <c r="AB393" s="13">
        <f>(VLOOKUP(AB385,'background calcs'!$B$20:$H$135,IF($L364&gt;=75,7,IF($L364&gt;=30,6,IF($L364&gt;=15,5,IF($L364&gt;=10,4,IF($L364&gt;=1.5,3,2)))))))*$L363</f>
        <v>0</v>
      </c>
      <c r="AC393" s="13">
        <f>(VLOOKUP(AC385,'background calcs'!$B$20:$H$135,IF($L364&gt;=75,7,IF($L364&gt;=30,6,IF($L364&gt;=15,5,IF($L364&gt;=10,4,IF($L364&gt;=1.5,3,2)))))))*$L363</f>
        <v>0</v>
      </c>
      <c r="AD393" s="13">
        <f>(VLOOKUP(AD385,'background calcs'!$B$20:$H$135,IF($L364&gt;=75,7,IF($L364&gt;=30,6,IF($L364&gt;=15,5,IF($L364&gt;=10,4,IF($L364&gt;=1.5,3,2)))))))*$L363</f>
        <v>0</v>
      </c>
      <c r="AE393" s="13">
        <f>(VLOOKUP(AE385,'background calcs'!$B$20:$H$135,IF($L364&gt;=75,7,IF($L364&gt;=30,6,IF($L364&gt;=15,5,IF($L364&gt;=10,4,IF($L364&gt;=1.5,3,2)))))))*$L363</f>
        <v>0</v>
      </c>
      <c r="AF393" s="75">
        <f>(VLOOKUP(AF385,'background calcs'!$B$20:$H$135,IF($L364&gt;=75,7,IF($L364&gt;=30,6,IF($L364&gt;=15,5,IF($L364&gt;=10,4,IF($L364&gt;=1.5,3,2)))))))*$L363</f>
        <v>0</v>
      </c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9:44" ht="16.5" thickBot="1">
      <c r="I394"/>
      <c r="J394" s="91" t="s">
        <v>147</v>
      </c>
      <c r="K394" s="92" t="s">
        <v>11</v>
      </c>
      <c r="L394" s="64">
        <f>(VLOOKUP(L386,'background calcs'!$B$20:$H$135,IF($L364&gt;=75,7,IF($L364&gt;=30,6,IF($L364&gt;=15,5,IF($L364&gt;=10,4,IF($L364&gt;=1.5,3,2)))))))*$L363</f>
        <v>0</v>
      </c>
      <c r="M394" s="64">
        <f>L363</f>
        <v>0</v>
      </c>
      <c r="N394" s="64">
        <f>L363</f>
        <v>0</v>
      </c>
      <c r="O394" s="64">
        <f>L363</f>
        <v>0</v>
      </c>
      <c r="P394" s="64">
        <f>L363</f>
        <v>0</v>
      </c>
      <c r="Q394" s="64">
        <f>L363</f>
        <v>0</v>
      </c>
      <c r="R394" s="64">
        <f>L363</f>
        <v>0</v>
      </c>
      <c r="S394" s="64">
        <f>L363</f>
        <v>0</v>
      </c>
      <c r="T394" s="64">
        <f>L363</f>
        <v>0</v>
      </c>
      <c r="U394" s="64">
        <f>L363</f>
        <v>0</v>
      </c>
      <c r="V394" s="64">
        <f>L363</f>
        <v>0</v>
      </c>
      <c r="W394" s="64">
        <f>L363</f>
        <v>0</v>
      </c>
      <c r="X394" s="64">
        <f>L363</f>
        <v>0</v>
      </c>
      <c r="Y394" s="64">
        <f>L363</f>
        <v>0</v>
      </c>
      <c r="Z394" s="64">
        <f>L363</f>
        <v>0</v>
      </c>
      <c r="AA394" s="64">
        <f>L363</f>
        <v>0</v>
      </c>
      <c r="AB394" s="64">
        <f>L363</f>
        <v>0</v>
      </c>
      <c r="AC394" s="64">
        <f>L363</f>
        <v>0</v>
      </c>
      <c r="AD394" s="64">
        <f>L363</f>
        <v>0</v>
      </c>
      <c r="AE394" s="64">
        <f>L363</f>
        <v>0</v>
      </c>
      <c r="AF394" s="105">
        <f>L363</f>
        <v>0</v>
      </c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9:44" ht="15.75">
      <c r="I395"/>
      <c r="J395" s="93">
        <v>1</v>
      </c>
      <c r="K395" s="94" t="s">
        <v>127</v>
      </c>
      <c r="L395" s="95" t="e">
        <f>L379/L387*$L363</f>
        <v>#DIV/0!</v>
      </c>
      <c r="M395" s="95" t="e">
        <f>M379/M387*$L363</f>
        <v>#DIV/0!</v>
      </c>
      <c r="N395" s="95" t="e">
        <f>N379/N387*$L363</f>
        <v>#DIV/0!</v>
      </c>
      <c r="O395" s="95" t="e">
        <f>O379/O387*$L363</f>
        <v>#DIV/0!</v>
      </c>
      <c r="P395" s="95" t="e">
        <f>P379/P387*$L363</f>
        <v>#DIV/0!</v>
      </c>
      <c r="Q395" s="95" t="e">
        <f>Q379/Q387*$L363</f>
        <v>#DIV/0!</v>
      </c>
      <c r="R395" s="95" t="e">
        <f>R379/R387*$L363</f>
        <v>#DIV/0!</v>
      </c>
      <c r="S395" s="95" t="e">
        <f>S379/S387*$L363</f>
        <v>#DIV/0!</v>
      </c>
      <c r="T395" s="95" t="e">
        <f>T379/T387*$L363</f>
        <v>#DIV/0!</v>
      </c>
      <c r="U395" s="95" t="e">
        <f>U379/U387*$L363</f>
        <v>#DIV/0!</v>
      </c>
      <c r="V395" s="95" t="e">
        <f>V379/V387*$L363</f>
        <v>#DIV/0!</v>
      </c>
      <c r="W395" s="95" t="e">
        <f>W379/W387*$L363</f>
        <v>#DIV/0!</v>
      </c>
      <c r="X395" s="95" t="e">
        <f>X379/X387*$L363</f>
        <v>#DIV/0!</v>
      </c>
      <c r="Y395" s="95" t="e">
        <f>Y379/Y387*$L363</f>
        <v>#DIV/0!</v>
      </c>
      <c r="Z395" s="95" t="e">
        <f>Z379/Z387*$L363</f>
        <v>#DIV/0!</v>
      </c>
      <c r="AA395" s="95" t="e">
        <f>AA379/AA387*$L363</f>
        <v>#DIV/0!</v>
      </c>
      <c r="AB395" s="95" t="e">
        <f>AB379/AB387*$L363</f>
        <v>#DIV/0!</v>
      </c>
      <c r="AC395" s="95" t="e">
        <f>AC379/AC387*$L363</f>
        <v>#DIV/0!</v>
      </c>
      <c r="AD395" s="95" t="e">
        <f>AD379/AD387*$L363</f>
        <v>#DIV/0!</v>
      </c>
      <c r="AE395" s="95" t="e">
        <f>AE379/AE387*$L363</f>
        <v>#DIV/0!</v>
      </c>
      <c r="AF395" s="96" t="e">
        <f>AF379/AF387*$L363</f>
        <v>#DIV/0!</v>
      </c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9:44" ht="15.75">
      <c r="I396"/>
      <c r="J396" s="70">
        <v>2</v>
      </c>
      <c r="K396" s="63" t="s">
        <v>2</v>
      </c>
      <c r="L396" s="88" t="e">
        <f>L380/L388*$L363</f>
        <v>#DIV/0!</v>
      </c>
      <c r="M396" s="14" t="e">
        <f>M380/M388*$L363</f>
        <v>#DIV/0!</v>
      </c>
      <c r="N396" s="14" t="e">
        <f>N380/N388*$L363</f>
        <v>#DIV/0!</v>
      </c>
      <c r="O396" s="14" t="e">
        <f>O380/O388*$L363</f>
        <v>#DIV/0!</v>
      </c>
      <c r="P396" s="14" t="e">
        <f>P380/P388*$L363</f>
        <v>#DIV/0!</v>
      </c>
      <c r="Q396" s="14" t="e">
        <f>Q380/Q388*$L363</f>
        <v>#DIV/0!</v>
      </c>
      <c r="R396" s="14" t="e">
        <f>R380/R388*$L363</f>
        <v>#DIV/0!</v>
      </c>
      <c r="S396" s="14" t="e">
        <f>S380/S388*$L363</f>
        <v>#DIV/0!</v>
      </c>
      <c r="T396" s="14" t="e">
        <f>T380/T388*$L363</f>
        <v>#DIV/0!</v>
      </c>
      <c r="U396" s="14" t="e">
        <f>U380/U388*$L363</f>
        <v>#DIV/0!</v>
      </c>
      <c r="V396" s="14" t="e">
        <f>V380/V388*$L363</f>
        <v>#DIV/0!</v>
      </c>
      <c r="W396" s="14" t="e">
        <f>W380/W388*$L363</f>
        <v>#DIV/0!</v>
      </c>
      <c r="X396" s="14" t="e">
        <f>X380/X388*$L363</f>
        <v>#DIV/0!</v>
      </c>
      <c r="Y396" s="14" t="e">
        <f>Y380/Y388*$L363</f>
        <v>#DIV/0!</v>
      </c>
      <c r="Z396" s="14" t="e">
        <f>Z380/Z388*$L363</f>
        <v>#DIV/0!</v>
      </c>
      <c r="AA396" s="14" t="e">
        <f>AA380/AA388*$L363</f>
        <v>#DIV/0!</v>
      </c>
      <c r="AB396" s="14" t="e">
        <f>AB380/AB388*$L363</f>
        <v>#DIV/0!</v>
      </c>
      <c r="AC396" s="14" t="e">
        <f>AC380/AC388*$L363</f>
        <v>#DIV/0!</v>
      </c>
      <c r="AD396" s="14" t="e">
        <f>AD380/AD388*$L363</f>
        <v>#DIV/0!</v>
      </c>
      <c r="AE396" s="14" t="e">
        <f>AE380/AE388*$L363</f>
        <v>#DIV/0!</v>
      </c>
      <c r="AF396" s="71" t="e">
        <f>AF380/AF388*$L363</f>
        <v>#DIV/0!</v>
      </c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9:44" ht="15.75">
      <c r="I397"/>
      <c r="J397" s="70">
        <v>3</v>
      </c>
      <c r="K397" s="61" t="s">
        <v>130</v>
      </c>
      <c r="L397" s="88" t="e">
        <f>L381/L389*$L363</f>
        <v>#DIV/0!</v>
      </c>
      <c r="M397" s="88" t="e">
        <f>M381/M389*$L363</f>
        <v>#DIV/0!</v>
      </c>
      <c r="N397" s="88" t="e">
        <f>N381/N389*$L363</f>
        <v>#DIV/0!</v>
      </c>
      <c r="O397" s="88" t="e">
        <f>O381/O389*$L363</f>
        <v>#DIV/0!</v>
      </c>
      <c r="P397" s="88" t="e">
        <f>P381/P389*$L363</f>
        <v>#DIV/0!</v>
      </c>
      <c r="Q397" s="88" t="e">
        <f>Q381/Q389*$L363</f>
        <v>#DIV/0!</v>
      </c>
      <c r="R397" s="88" t="e">
        <f>R381/R389*$L363</f>
        <v>#DIV/0!</v>
      </c>
      <c r="S397" s="88" t="e">
        <f>S381/S389*$L363</f>
        <v>#DIV/0!</v>
      </c>
      <c r="T397" s="88" t="e">
        <f>T381/T389*$L363</f>
        <v>#DIV/0!</v>
      </c>
      <c r="U397" s="88" t="e">
        <f>U381/U389*$L363</f>
        <v>#DIV/0!</v>
      </c>
      <c r="V397" s="88" t="e">
        <f>V381/V389*$L363</f>
        <v>#DIV/0!</v>
      </c>
      <c r="W397" s="88" t="e">
        <f>W381/W389*$L363</f>
        <v>#DIV/0!</v>
      </c>
      <c r="X397" s="88" t="e">
        <f>X381/X389*$L363</f>
        <v>#DIV/0!</v>
      </c>
      <c r="Y397" s="88" t="e">
        <f>Y381/Y389*$L363</f>
        <v>#DIV/0!</v>
      </c>
      <c r="Z397" s="88" t="e">
        <f>Z381/Z389*$L363</f>
        <v>#DIV/0!</v>
      </c>
      <c r="AA397" s="88" t="e">
        <f>AA381/AA389*$L363</f>
        <v>#DIV/0!</v>
      </c>
      <c r="AB397" s="88" t="e">
        <f>AB381/AB389*$L363</f>
        <v>#DIV/0!</v>
      </c>
      <c r="AC397" s="88" t="e">
        <f>AC381/AC389*$L363</f>
        <v>#DIV/0!</v>
      </c>
      <c r="AD397" s="88" t="e">
        <f>AD381/AD389*$L363</f>
        <v>#DIV/0!</v>
      </c>
      <c r="AE397" s="88" t="e">
        <f>AE381/AE389*$L363</f>
        <v>#DIV/0!</v>
      </c>
      <c r="AF397" s="89" t="e">
        <f>AF381/AF389*$L363</f>
        <v>#DIV/0!</v>
      </c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9:44" ht="15.75">
      <c r="I398"/>
      <c r="J398" s="70">
        <v>4</v>
      </c>
      <c r="K398" s="61" t="s">
        <v>3</v>
      </c>
      <c r="L398" s="13" t="e">
        <f>L382/L390*$L363</f>
        <v>#DIV/0!</v>
      </c>
      <c r="M398" s="13" t="e">
        <f>M382/M390*$L363</f>
        <v>#DIV/0!</v>
      </c>
      <c r="N398" s="13" t="e">
        <f>N382/N390*$L363</f>
        <v>#DIV/0!</v>
      </c>
      <c r="O398" s="13" t="e">
        <f>O382/O390*$L363</f>
        <v>#DIV/0!</v>
      </c>
      <c r="P398" s="13" t="e">
        <f>P382/P390*$L363</f>
        <v>#DIV/0!</v>
      </c>
      <c r="Q398" s="13" t="e">
        <f>Q382/Q390*$L363</f>
        <v>#DIV/0!</v>
      </c>
      <c r="R398" s="13" t="e">
        <f>R382/R390*$L363</f>
        <v>#DIV/0!</v>
      </c>
      <c r="S398" s="13" t="e">
        <f>S382/S390*$L363</f>
        <v>#DIV/0!</v>
      </c>
      <c r="T398" s="13" t="e">
        <f>T382/T390*$L363</f>
        <v>#DIV/0!</v>
      </c>
      <c r="U398" s="13" t="e">
        <f>U382/U390*$L363</f>
        <v>#DIV/0!</v>
      </c>
      <c r="V398" s="13" t="e">
        <f>V382/V390*$L363</f>
        <v>#DIV/0!</v>
      </c>
      <c r="W398" s="13" t="e">
        <f>W382/W390*$L363</f>
        <v>#DIV/0!</v>
      </c>
      <c r="X398" s="13" t="e">
        <f>X382/X390*$L363</f>
        <v>#DIV/0!</v>
      </c>
      <c r="Y398" s="13" t="e">
        <f>Y382/Y390*$L363</f>
        <v>#DIV/0!</v>
      </c>
      <c r="Z398" s="13" t="e">
        <f>Z382/Z390*$L363</f>
        <v>#DIV/0!</v>
      </c>
      <c r="AA398" s="13" t="e">
        <f>AA382/AA390*$L363</f>
        <v>#DIV/0!</v>
      </c>
      <c r="AB398" s="13" t="e">
        <f>AB382/AB390*$L363</f>
        <v>#DIV/0!</v>
      </c>
      <c r="AC398" s="13" t="e">
        <f>AC382/AC390*$L363</f>
        <v>#DIV/0!</v>
      </c>
      <c r="AD398" s="13" t="e">
        <f>AD382/AD390*$L363</f>
        <v>#DIV/0!</v>
      </c>
      <c r="AE398" s="13" t="e">
        <f>AE382/AE390*$L363</f>
        <v>#DIV/0!</v>
      </c>
      <c r="AF398" s="75" t="e">
        <f>AF382/AF390*$L363</f>
        <v>#DIV/0!</v>
      </c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9:44" ht="15.75">
      <c r="I399"/>
      <c r="J399" s="150">
        <v>5</v>
      </c>
      <c r="K399" s="61" t="s">
        <v>98</v>
      </c>
      <c r="L399" s="13" t="e">
        <f>L383/L391*$L363</f>
        <v>#DIV/0!</v>
      </c>
      <c r="M399" s="13" t="e">
        <f>M383/M391*$L363</f>
        <v>#DIV/0!</v>
      </c>
      <c r="N399" s="13" t="e">
        <f>N383/N391*$L363</f>
        <v>#DIV/0!</v>
      </c>
      <c r="O399" s="13" t="e">
        <f>O383/O391*$L363</f>
        <v>#DIV/0!</v>
      </c>
      <c r="P399" s="13" t="e">
        <f>P383/P391*$L363</f>
        <v>#DIV/0!</v>
      </c>
      <c r="Q399" s="13" t="e">
        <f>Q383/Q391*$L363</f>
        <v>#DIV/0!</v>
      </c>
      <c r="R399" s="13" t="e">
        <f>R383/R391*$L363</f>
        <v>#DIV/0!</v>
      </c>
      <c r="S399" s="13" t="e">
        <f>S383/S391*$L363</f>
        <v>#DIV/0!</v>
      </c>
      <c r="T399" s="13" t="e">
        <f>T383/T391*$L363</f>
        <v>#DIV/0!</v>
      </c>
      <c r="U399" s="13" t="e">
        <f>U383/U391*$L363</f>
        <v>#DIV/0!</v>
      </c>
      <c r="V399" s="13" t="e">
        <f>V383/V391*$L363</f>
        <v>#DIV/0!</v>
      </c>
      <c r="W399" s="13" t="e">
        <f>W383/W391*$L363</f>
        <v>#DIV/0!</v>
      </c>
      <c r="X399" s="13" t="e">
        <f>X383/X391*$L363</f>
        <v>#DIV/0!</v>
      </c>
      <c r="Y399" s="13" t="e">
        <f>Y383/Y391*$L363</f>
        <v>#DIV/0!</v>
      </c>
      <c r="Z399" s="13" t="e">
        <f>Z383/Z391*$L363</f>
        <v>#DIV/0!</v>
      </c>
      <c r="AA399" s="13" t="e">
        <f>AA383/AA391*$L363</f>
        <v>#DIV/0!</v>
      </c>
      <c r="AB399" s="13" t="e">
        <f>AB383/AB391*$L363</f>
        <v>#DIV/0!</v>
      </c>
      <c r="AC399" s="13" t="e">
        <f>AC383/AC391*$L363</f>
        <v>#DIV/0!</v>
      </c>
      <c r="AD399" s="13" t="e">
        <f>AD383/AD391*$L363</f>
        <v>#DIV/0!</v>
      </c>
      <c r="AE399" s="13" t="e">
        <f>AE383/AE391*$L363</f>
        <v>#DIV/0!</v>
      </c>
      <c r="AF399" s="75" t="e">
        <f>AF383/AF391*$L363</f>
        <v>#DIV/0!</v>
      </c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9:44" ht="15.75">
      <c r="I400"/>
      <c r="J400" s="70">
        <v>6</v>
      </c>
      <c r="K400" s="55" t="s">
        <v>128</v>
      </c>
      <c r="L400" s="13">
        <v>0</v>
      </c>
      <c r="M400" s="13">
        <f>1.2034*M366</f>
        <v>0.06017</v>
      </c>
      <c r="N400" s="13">
        <f>1.2034*N366</f>
        <v>0.12034</v>
      </c>
      <c r="O400" s="13">
        <f>1.2034*O366</f>
        <v>0.18051</v>
      </c>
      <c r="P400" s="13">
        <f>-0.4404*P366^3+0.928352*P366^2+0.377305*P366+0.131617</f>
        <v>0.24068888000000002</v>
      </c>
      <c r="Q400" s="13">
        <f>-0.4404*Q366^3+0.928352*Q366^2+0.377305*Q366+0.131617</f>
        <v>0.277084</v>
      </c>
      <c r="R400" s="13">
        <f>-0.4404*R366^3+0.928352*R366^2+0.377305*R366+0.131617</f>
        <v>0.31646938</v>
      </c>
      <c r="S400" s="13">
        <f>-0.4404*S366^3+0.928352*S366^2+0.377305*S366+0.131617</f>
        <v>0.35851471999999995</v>
      </c>
      <c r="T400" s="13">
        <f>-0.4404*T366^3+0.928352*T366^2+0.377305*T366+0.131617</f>
        <v>0.40288972</v>
      </c>
      <c r="U400" s="13">
        <f>-0.4404*U366^3+0.928352*U366^2+0.377305*U366+0.131617</f>
        <v>0.44926407999999995</v>
      </c>
      <c r="V400" s="13">
        <f>-0.4404*V366^3+0.928352*V366^2+0.377305*V366+0.131617</f>
        <v>0.4973075</v>
      </c>
      <c r="W400" s="13">
        <f>-0.4404*W366^3+0.928352*W366^2+0.377305*W366+0.131617</f>
        <v>0.5466896800000001</v>
      </c>
      <c r="X400" s="13">
        <f>-0.4404*X366^3+0.928352*X366^2+0.377305*X366+0.131617</f>
        <v>0.59708032</v>
      </c>
      <c r="Y400" s="13">
        <f>-0.4404*Y366^3+0.928352*Y366^2+0.377305*Y366+0.131617</f>
        <v>0.6481491199999999</v>
      </c>
      <c r="Z400" s="13">
        <f>-0.4404*Z366^3+0.928352*Z366^2+0.377305*Z366+0.131617</f>
        <v>0.6995657799999999</v>
      </c>
      <c r="AA400" s="13">
        <f>-0.4404*AA366^3+0.928352*AA366^2+0.377305*AA366+0.131617</f>
        <v>0.751</v>
      </c>
      <c r="AB400" s="13">
        <f>-0.4404*AB366^3+0.928352*AB366^2+0.377305*AB366+0.131617</f>
        <v>0.80212148</v>
      </c>
      <c r="AC400" s="13">
        <f>-0.4404*AC366^3+0.928352*AC366^2+0.377305*AC366+0.131617</f>
        <v>0.85259992</v>
      </c>
      <c r="AD400" s="13">
        <f>-0.4404*AD366^3+0.928352*AD366^2+0.377305*AD366+0.131617</f>
        <v>0.9021050199999999</v>
      </c>
      <c r="AE400" s="13">
        <f>-0.4404*AE366^3+0.928352*AE366^2+0.377305*AE366+0.131617</f>
        <v>0.95030648</v>
      </c>
      <c r="AF400" s="75">
        <f>-0.4404*AF366^3+0.928352*AF366^2+0.377305*AF366+0.131617</f>
        <v>0.9968739999999999</v>
      </c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9:44" ht="15.75">
      <c r="I401"/>
      <c r="J401" s="70">
        <v>7</v>
      </c>
      <c r="K401" s="61" t="s">
        <v>151</v>
      </c>
      <c r="L401" s="13" t="e">
        <f>L385/L393*$L363</f>
        <v>#DIV/0!</v>
      </c>
      <c r="M401" s="13" t="e">
        <f>L401+($AF401-$L401)/20</f>
        <v>#DIV/0!</v>
      </c>
      <c r="N401" s="13" t="e">
        <f>M401+($AF401-$L401)/20</f>
        <v>#DIV/0!</v>
      </c>
      <c r="O401" s="13" t="e">
        <f>N401+($AF401-$L401)/20</f>
        <v>#DIV/0!</v>
      </c>
      <c r="P401" s="13" t="e">
        <f>O401+($AF401-$L401)/20</f>
        <v>#DIV/0!</v>
      </c>
      <c r="Q401" s="13" t="e">
        <f>P401+($AF401-$L401)/20</f>
        <v>#DIV/0!</v>
      </c>
      <c r="R401" s="13" t="e">
        <f>Q401+($AF401-$L401)/20</f>
        <v>#DIV/0!</v>
      </c>
      <c r="S401" s="13" t="e">
        <f>R401+($AF401-$L401)/20</f>
        <v>#DIV/0!</v>
      </c>
      <c r="T401" s="13" t="e">
        <f>S401+($AF401-$L401)/20</f>
        <v>#DIV/0!</v>
      </c>
      <c r="U401" s="13" t="e">
        <f>T401+($AF401-$L401)/20</f>
        <v>#DIV/0!</v>
      </c>
      <c r="V401" s="13" t="e">
        <f>U401+($AF401-$L401)/20</f>
        <v>#DIV/0!</v>
      </c>
      <c r="W401" s="13" t="e">
        <f>V401+($AF401-$L401)/20</f>
        <v>#DIV/0!</v>
      </c>
      <c r="X401" s="13" t="e">
        <f>W401+($AF401-$L401)/20</f>
        <v>#DIV/0!</v>
      </c>
      <c r="Y401" s="13" t="e">
        <f>X401+($AF401-$L401)/20</f>
        <v>#DIV/0!</v>
      </c>
      <c r="Z401" s="13" t="e">
        <f>Y401+($AF401-$L401)/20</f>
        <v>#DIV/0!</v>
      </c>
      <c r="AA401" s="13" t="e">
        <f>Z401+($AF401-$L401)/20</f>
        <v>#DIV/0!</v>
      </c>
      <c r="AB401" s="13" t="e">
        <f>AA401+($AF401-$L401)/20</f>
        <v>#DIV/0!</v>
      </c>
      <c r="AC401" s="13" t="e">
        <f>AB401+($AF401-$L401)/20</f>
        <v>#DIV/0!</v>
      </c>
      <c r="AD401" s="13" t="e">
        <f>AC401+($AF401-$L401)/20</f>
        <v>#DIV/0!</v>
      </c>
      <c r="AE401" s="13" t="e">
        <f>AD401+($AF401-$L401)/20</f>
        <v>#DIV/0!</v>
      </c>
      <c r="AF401" s="90">
        <v>1</v>
      </c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9:44" ht="16.5" thickBot="1">
      <c r="I402"/>
      <c r="J402" s="97">
        <v>8</v>
      </c>
      <c r="K402" s="98" t="s">
        <v>1</v>
      </c>
      <c r="L402" s="99">
        <v>0</v>
      </c>
      <c r="M402" s="99" t="e">
        <f>M386/M394*$L363</f>
        <v>#DIV/0!</v>
      </c>
      <c r="N402" s="99" t="e">
        <f>N386/N394*$L363</f>
        <v>#DIV/0!</v>
      </c>
      <c r="O402" s="99" t="e">
        <f>O386/O394*$L363</f>
        <v>#DIV/0!</v>
      </c>
      <c r="P402" s="99" t="e">
        <f>P386/P394*$L363</f>
        <v>#DIV/0!</v>
      </c>
      <c r="Q402" s="99" t="e">
        <f>Q386/Q394*$L363</f>
        <v>#DIV/0!</v>
      </c>
      <c r="R402" s="99" t="e">
        <f>R386/R394*$L363</f>
        <v>#DIV/0!</v>
      </c>
      <c r="S402" s="99" t="e">
        <f>S386/S394*$L363</f>
        <v>#DIV/0!</v>
      </c>
      <c r="T402" s="99" t="e">
        <f>T386/T394*$L363</f>
        <v>#DIV/0!</v>
      </c>
      <c r="U402" s="99" t="e">
        <f>U386/U394*$L363</f>
        <v>#DIV/0!</v>
      </c>
      <c r="V402" s="99" t="e">
        <f>V386/V394*$L363</f>
        <v>#DIV/0!</v>
      </c>
      <c r="W402" s="99" t="e">
        <f>W386/W394*$L363</f>
        <v>#DIV/0!</v>
      </c>
      <c r="X402" s="99" t="e">
        <f>X386/X394*$L363</f>
        <v>#DIV/0!</v>
      </c>
      <c r="Y402" s="99" t="e">
        <f>Y386/Y394*$L363</f>
        <v>#DIV/0!</v>
      </c>
      <c r="Z402" s="99" t="e">
        <f>Z386/Z394*$L363</f>
        <v>#DIV/0!</v>
      </c>
      <c r="AA402" s="99" t="e">
        <f>AA386/AA394*$L363</f>
        <v>#DIV/0!</v>
      </c>
      <c r="AB402" s="99" t="e">
        <f>AB386/AB394*$L363</f>
        <v>#DIV/0!</v>
      </c>
      <c r="AC402" s="99" t="e">
        <f>AC386/AC394*$L363</f>
        <v>#DIV/0!</v>
      </c>
      <c r="AD402" s="99" t="e">
        <f>AD386/AD394*$L363</f>
        <v>#DIV/0!</v>
      </c>
      <c r="AE402" s="99" t="e">
        <f>AE386/AE394*$L363</f>
        <v>#DIV/0!</v>
      </c>
      <c r="AF402" s="100" t="e">
        <f>AF386/AF394*$L363</f>
        <v>#DIV/0!</v>
      </c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9:44" ht="15.75">
      <c r="I403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9:44" ht="15.75">
      <c r="I404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9:44" ht="15.75">
      <c r="I405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9:44" ht="15.75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9:44" ht="15.75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9:44" ht="15.75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9:44" ht="15.75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9:44" ht="15.75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9:44" ht="15.75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9:44" ht="15.75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9:44" ht="15.75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9:44" ht="15.75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9:44" ht="15.75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9:44" ht="15.75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9:44" ht="15.75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9:44" ht="15.75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9:44" ht="15.75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9:44" ht="15.75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9:44" ht="15.75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9:44" ht="15.75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9:44" ht="15.75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9:44" ht="15.75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9:44" ht="15.75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9:44" ht="15.75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9:44" ht="15.75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9:44" ht="15.75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9:44" ht="15.75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9:44" ht="15.75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9:44" ht="15.75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9:44" ht="15.75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9:44" ht="15.75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9:44" ht="15.75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9:44" ht="15.75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9:44" ht="15.75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9:44" ht="15.75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9:44" ht="15.75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9:44" ht="15.75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9:44" ht="15.75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9:44" ht="15.75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9:44" ht="15.75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9:44" ht="15.75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9:44" ht="15.75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9:44" ht="15.75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9:44" ht="15.75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9:44" ht="15.75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9:44" ht="15.75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9:44" ht="15.75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9:44" ht="15.75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9:44" ht="15.75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9:44" ht="15.75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9:44" ht="15.75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9:44" ht="15.75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9:44" ht="15.75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9:44" ht="15.75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9:44" ht="15.75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9:44" ht="15.75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9:44" ht="15.75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9:44" ht="15.75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9:44" ht="15.75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9:44" ht="15.75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9:44" ht="15.75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9:44" ht="15.75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9:44" ht="15.75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9:44" ht="15.75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9:44" ht="15.75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9:44" ht="15.75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9:44" ht="15.75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9:44" ht="15.75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9:44" ht="15.75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9:44" ht="15.7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9:44" ht="15.7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9:44" ht="15.7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9:44" ht="15.7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9:44" ht="15.7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9:44" ht="15.7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9:44" ht="15.7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9:44" ht="15.7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9:44" ht="15.7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9:44" ht="15.7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9:44" ht="15.75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9:44" ht="15.75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9:44" ht="15.75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9:44" ht="15.75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9:44" ht="15.75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9:44" ht="15.75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9:44" ht="15.75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9:44" ht="15.75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9:44" ht="15.75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9:44" ht="15.75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9:44" ht="15.75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9:44" ht="15.75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9:44" ht="15.75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9:44" ht="15.75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9:44" ht="15.75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9:44" ht="15.75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9:44" ht="15.75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9:44" ht="15.75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9:44" ht="15.75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9:44" ht="15.75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9:44" ht="15.75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9:44" ht="15.75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9:44" ht="15.75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9:44" ht="15.75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9:44" ht="15.75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9:44" ht="15.75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9:44" ht="15.75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9:44" ht="15.75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9:44" ht="15.75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9:44" ht="15.75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9:44" ht="15.75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9:44" ht="15.75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9:44" ht="15.75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9:44" ht="15.75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9:44" ht="15.75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9:44" ht="15.75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9:44" ht="15.75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9:44" ht="15.75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9:44" ht="15.75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9:44" ht="15.75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9:44" ht="15.75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9:44" ht="15.75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9:44" ht="15.75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9:44" ht="15.75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9:44" ht="15.75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9:44" ht="15.75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9:44" ht="15.75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9:44" ht="15.75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9:44" ht="15.75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9:44" ht="15.75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9:44" ht="15.75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9:44" ht="15.75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9:44" ht="15.75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9:44" ht="15.75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9:44" ht="15.75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9:44" ht="15.75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9:44" ht="15.75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9:44" ht="15.75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9:44" ht="15.75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9:44" ht="15.75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9:44" ht="15.75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9:44" ht="15.75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9:44" ht="15.75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9:44" ht="15.75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9:44" ht="15.75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9:44" ht="15.75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9:44" ht="15.75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9:44" ht="15.75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9:44" ht="15.75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9:44" ht="15.75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9:44" ht="15.75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9:44" ht="15.75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9:44" ht="15.75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9:44" ht="15.75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9:44" ht="15.75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9:44" ht="15.75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9:44" ht="15.75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9:44" ht="15.75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9:44" ht="15.75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9:44" ht="15.75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9:44" ht="15.75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9:44" ht="15.75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9:44" ht="15.75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9:44" ht="15.75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9:44" ht="15.75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9:44" ht="15.75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9:44" ht="15.75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9:44" ht="15.75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9:44" ht="15.75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9:44" ht="15.75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9:44" ht="15.75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9:44" ht="15.75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9:44" ht="15.75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9:44" ht="15.75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9:44" ht="15.75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9:44" ht="15.75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9:44" ht="15.75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9:44" ht="15.75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9:44" ht="15.75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9:44" ht="15.75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0:32" ht="15.75"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</row>
    <row r="583" spans="10:32" ht="15.75"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</row>
    <row r="584" spans="10:32" ht="15.75"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</row>
    <row r="585" spans="10:32" ht="15.75"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</row>
    <row r="586" spans="10:32" ht="15.75"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</row>
    <row r="587" spans="10:32" ht="15.75"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</row>
    <row r="588" spans="10:32" ht="15.75"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</row>
    <row r="589" spans="10:32" ht="15.75"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</row>
    <row r="590" spans="10:32" ht="15.75"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</row>
    <row r="591" spans="10:32" ht="15.75"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</row>
    <row r="592" spans="10:32" ht="15.75"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</row>
    <row r="593" spans="10:32" ht="15.75"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</row>
    <row r="594" spans="10:32" ht="15.75"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</row>
    <row r="595" spans="10:32" ht="15.75"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</row>
    <row r="596" spans="10:32" ht="15.75"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</row>
    <row r="597" spans="10:32" ht="15.75"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</row>
    <row r="598" spans="10:32" ht="15.75"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</row>
    <row r="599" spans="10:32" ht="15.75"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</row>
    <row r="600" spans="10:32" ht="15.75"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</row>
    <row r="601" spans="10:32" ht="15.75"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</row>
    <row r="602" spans="10:32" ht="15.75"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</row>
    <row r="603" spans="10:32" ht="15.75"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</row>
    <row r="604" spans="10:32" ht="15.75"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</row>
    <row r="605" spans="10:32" ht="15.75"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</row>
    <row r="606" spans="10:32" ht="15.75"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</row>
    <row r="607" spans="10:32" ht="15.75"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</row>
    <row r="608" spans="10:32" ht="15.75"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</row>
    <row r="609" spans="10:32" ht="15.75"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</row>
    <row r="610" spans="10:32" ht="15.75"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</row>
    <row r="611" spans="10:32" ht="15.75"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</row>
    <row r="612" spans="10:32" ht="15.75"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</row>
    <row r="613" spans="10:32" ht="15.75"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</row>
    <row r="614" spans="10:32" ht="15.75"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</row>
    <row r="615" spans="10:32" ht="15.75"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</row>
    <row r="616" spans="10:32" ht="15.75"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</row>
    <row r="617" spans="10:32" ht="15.75"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</row>
    <row r="618" spans="10:32" ht="15.75"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</row>
    <row r="619" spans="10:32" ht="15.75"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</row>
    <row r="620" spans="10:32" ht="15.75"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</row>
    <row r="621" spans="10:32" ht="15.75"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</row>
    <row r="622" spans="10:32" ht="15.75"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</row>
    <row r="623" spans="10:32" ht="15.75"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</row>
    <row r="624" spans="10:32" ht="15.75"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</row>
    <row r="625" spans="10:32" ht="15.75"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</row>
    <row r="626" spans="10:32" ht="15.75"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</row>
    <row r="627" spans="10:32" ht="15.75"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</row>
    <row r="628" spans="10:32" ht="15.75"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</row>
    <row r="629" spans="10:32" ht="15.75"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</row>
    <row r="630" spans="10:32" ht="15.75"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</row>
    <row r="631" spans="10:32" ht="15.75"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</row>
    <row r="632" spans="10:32" ht="15.75"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</row>
    <row r="633" spans="10:32" ht="15.75"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</row>
    <row r="634" spans="10:32" ht="15.75"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</row>
    <row r="635" spans="10:32" ht="15.75"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</row>
    <row r="636" spans="10:32" ht="15.75"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</row>
    <row r="637" spans="10:32" ht="15.75"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</row>
    <row r="638" spans="10:32" ht="15.75"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</row>
    <row r="639" spans="10:32" ht="15.75"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</row>
    <row r="640" spans="10:32" ht="15.75"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</row>
    <row r="641" spans="10:32" ht="15.75"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</row>
    <row r="642" spans="10:32" ht="15.75"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</row>
    <row r="643" spans="10:32" ht="15.75"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</row>
    <row r="644" spans="10:32" ht="15.75"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</row>
    <row r="645" spans="10:32" ht="15.75"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</row>
    <row r="646" spans="10:32" ht="15.75"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</row>
    <row r="647" spans="10:32" ht="15.75"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</row>
    <row r="648" spans="10:32" ht="15.75"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</row>
    <row r="649" spans="10:32" ht="15.75"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</row>
    <row r="650" spans="10:32" ht="15.75"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</row>
    <row r="651" spans="10:32" ht="15.75"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</row>
    <row r="652" spans="10:32" ht="15.75"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</row>
    <row r="653" spans="10:32" ht="15.75"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</row>
    <row r="654" spans="10:32" ht="15.75"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</row>
    <row r="655" spans="10:32" ht="15.75"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</row>
    <row r="656" spans="10:32" ht="15.75"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</row>
    <row r="657" spans="10:32" ht="15.75"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</row>
    <row r="658" spans="10:32" ht="15.75"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</row>
    <row r="659" spans="10:32" ht="15.75"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</row>
    <row r="660" spans="10:32" ht="15.75"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</row>
    <row r="661" spans="10:32" ht="15.75"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</row>
    <row r="662" spans="10:32" ht="15.75"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</row>
    <row r="663" spans="10:32" ht="15.75"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</row>
    <row r="664" spans="10:32" ht="15.75"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</row>
    <row r="665" spans="10:32" ht="15.75"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</row>
    <row r="666" spans="10:32" ht="15.75"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</row>
    <row r="667" spans="10:32" ht="15.75"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</row>
    <row r="668" spans="10:32" ht="15.75"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</row>
    <row r="669" spans="10:32" ht="15.75"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</row>
    <row r="670" spans="10:32" ht="15.75"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</row>
    <row r="671" spans="10:32" ht="15.75"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</row>
    <row r="672" spans="10:32" ht="15.75"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</row>
    <row r="673" spans="10:32" ht="15.75"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</row>
    <row r="674" spans="10:32" ht="15.75"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</row>
    <row r="675" spans="10:32" ht="15.75"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</row>
    <row r="676" spans="10:32" ht="15.75"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</row>
    <row r="677" spans="10:32" ht="15.75"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</row>
    <row r="678" spans="10:32" ht="15.75"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</row>
    <row r="679" spans="10:32" ht="15.75"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</row>
    <row r="680" spans="10:32" ht="15.75"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</row>
    <row r="681" spans="10:32" ht="15.75"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</row>
    <row r="682" spans="10:32" ht="15.75"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</row>
    <row r="683" spans="10:32" ht="15.75"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</row>
    <row r="684" spans="10:32" ht="15.75"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</row>
    <row r="685" spans="10:32" ht="15.75"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</row>
    <row r="686" spans="10:32" ht="15.75"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</row>
    <row r="687" spans="10:32" ht="15.75"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</row>
    <row r="688" spans="10:32" ht="15.75"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</row>
    <row r="689" spans="10:32" ht="15.75"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</row>
    <row r="690" spans="10:32" ht="15.75"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</row>
    <row r="691" spans="10:32" ht="15.75"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</row>
    <row r="692" spans="10:32" ht="15.75"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</row>
    <row r="693" spans="10:32" ht="15.75"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</row>
    <row r="694" spans="10:32" ht="15.75"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</row>
    <row r="695" spans="10:32" ht="15.75"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</row>
    <row r="696" spans="10:32" ht="15.75"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</row>
    <row r="697" spans="10:32" ht="15.75"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</row>
    <row r="698" spans="10:32" ht="15.75"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</row>
    <row r="699" spans="10:32" ht="15.75"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</row>
    <row r="700" spans="10:32" ht="15.75"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</row>
    <row r="701" spans="10:32" ht="15.75"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</row>
    <row r="702" spans="10:32" ht="15.75"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</row>
    <row r="703" spans="10:32" ht="15.75"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</row>
    <row r="704" spans="10:32" ht="15.75"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</row>
    <row r="705" spans="10:32" ht="15.75"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</row>
    <row r="706" spans="10:32" ht="15.75"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</row>
    <row r="707" spans="10:32" ht="15.75"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</row>
    <row r="708" spans="10:32" ht="15.75"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</row>
    <row r="709" spans="10:32" ht="15.75"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</row>
    <row r="710" spans="10:32" ht="15.75"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</row>
    <row r="711" spans="10:32" ht="15.75"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</row>
    <row r="712" spans="10:32" ht="15.75"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</row>
    <row r="713" spans="10:32" ht="15.75"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</row>
    <row r="714" spans="10:32" ht="15.75"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</row>
    <row r="715" spans="10:32" ht="15.75"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</row>
    <row r="716" spans="10:32" ht="15.75"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</row>
    <row r="717" spans="10:32" ht="15.75"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</row>
    <row r="718" spans="10:32" ht="15.75"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</row>
    <row r="719" spans="10:32" ht="15.75"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</row>
    <row r="720" spans="10:32" ht="15.75"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</row>
    <row r="721" spans="10:32" ht="15.75"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</row>
    <row r="722" spans="10:32" ht="15.75"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</row>
    <row r="723" spans="10:32" ht="15.75"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</row>
    <row r="724" spans="10:32" ht="15.75"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</row>
    <row r="725" spans="10:32" ht="15.75"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</row>
    <row r="726" spans="10:32" ht="15.75"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</row>
    <row r="727" spans="10:32" ht="15.75"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</row>
    <row r="728" spans="10:32" ht="15.75"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</row>
    <row r="729" spans="10:32" ht="15.75"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</row>
    <row r="730" spans="10:32" ht="15.75"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</row>
    <row r="731" spans="10:32" ht="15.75"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</row>
    <row r="732" spans="10:32" ht="15.75"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</row>
    <row r="733" spans="10:32" ht="15.75"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</row>
    <row r="734" spans="10:32" ht="15.75"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</row>
    <row r="735" spans="10:32" ht="15.75"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</row>
    <row r="736" spans="10:32" ht="15.75"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</row>
    <row r="737" spans="10:32" ht="15.75"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</row>
    <row r="738" spans="10:32" ht="15.75"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</row>
    <row r="739" spans="10:32" ht="15.75"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</row>
    <row r="740" spans="10:32" ht="15.75"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</row>
    <row r="741" spans="10:32" ht="15.75"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</row>
    <row r="742" spans="10:32" ht="15.75"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</row>
    <row r="743" spans="10:32" ht="15.75"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</row>
    <row r="744" spans="10:32" ht="15.75"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</row>
    <row r="745" spans="10:32" ht="15.75"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</row>
    <row r="746" spans="10:32" ht="15.75"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</row>
    <row r="747" spans="10:32" ht="15.75"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</row>
    <row r="748" spans="10:32" ht="15.75"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</row>
    <row r="749" spans="10:32" ht="15.75"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</row>
    <row r="750" spans="10:32" ht="15.75"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</row>
    <row r="751" spans="10:32" ht="15.75"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</row>
    <row r="752" spans="10:32" ht="15.75"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</row>
    <row r="753" spans="10:32" ht="15.75"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</row>
    <row r="754" spans="10:32" ht="15.75"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</row>
    <row r="755" spans="10:32" ht="15.75"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</row>
    <row r="756" spans="10:32" ht="15.75"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</row>
    <row r="757" spans="10:32" ht="15.75"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</row>
    <row r="758" spans="10:32" ht="15.75"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</row>
    <row r="759" spans="10:32" ht="15.75"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</row>
    <row r="760" spans="10:32" ht="15.75"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</row>
    <row r="761" spans="10:32" ht="15.75"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</row>
    <row r="762" spans="10:32" ht="15.75"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</row>
    <row r="763" spans="10:32" ht="15.75"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</row>
    <row r="764" spans="10:32" ht="15.75"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</row>
    <row r="765" spans="10:32" ht="15.75"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</row>
    <row r="766" spans="10:32" ht="15.75"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</row>
    <row r="767" spans="10:32" ht="15.75"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</row>
    <row r="768" spans="10:32" ht="15.75"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</row>
    <row r="769" spans="10:32" ht="15.75"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</row>
    <row r="770" spans="10:32" ht="15.75"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</row>
    <row r="771" spans="10:32" ht="15.75"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</row>
    <row r="772" spans="10:32" ht="15.75"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</row>
    <row r="773" spans="10:32" ht="15.75"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</row>
    <row r="774" spans="10:32" ht="15.75"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</row>
    <row r="775" spans="10:32" ht="15.75"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</row>
    <row r="776" spans="10:32" ht="15.75"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</row>
    <row r="777" spans="10:32" ht="15.75"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</row>
    <row r="778" spans="10:32" ht="15.75"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</row>
    <row r="779" spans="10:32" ht="15.75"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</row>
    <row r="780" spans="10:32" ht="15.75"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</row>
    <row r="781" spans="10:32" ht="15.75"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</row>
    <row r="782" spans="10:32" ht="15.75"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</row>
    <row r="783" spans="10:32" ht="15.75"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</row>
    <row r="784" spans="10:32" ht="15.75"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</row>
    <row r="785" spans="10:32" ht="15.75"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</row>
    <row r="786" spans="10:32" ht="15.75"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</row>
    <row r="787" spans="10:32" ht="15.75"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</row>
    <row r="788" spans="10:32" ht="15.75"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</row>
    <row r="789" spans="10:32" ht="15.75"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</row>
    <row r="790" spans="10:32" ht="15.75"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</row>
    <row r="791" spans="10:32" ht="15.75"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</row>
    <row r="792" spans="10:32" ht="15.75"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</row>
    <row r="793" spans="10:32" ht="15.75"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</row>
    <row r="794" spans="10:32" ht="15.75"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</row>
    <row r="795" spans="10:32" ht="15.75"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</row>
    <row r="796" spans="10:32" ht="15.75"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</row>
    <row r="797" spans="10:32" ht="15.75"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</row>
    <row r="798" spans="10:32" ht="15.75"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</row>
    <row r="799" spans="10:32" ht="15.75"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</row>
    <row r="800" spans="10:32" ht="15.75"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</row>
    <row r="801" spans="10:32" ht="15.75"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</row>
    <row r="802" spans="10:32" ht="15.75"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</row>
    <row r="803" spans="10:32" ht="15.75"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</row>
    <row r="804" spans="10:32" ht="15.75"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</row>
    <row r="805" spans="10:32" ht="15.75"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</row>
    <row r="806" spans="10:32" ht="15.75"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</row>
    <row r="807" spans="10:32" ht="15.75"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</row>
    <row r="808" spans="10:32" ht="15.75"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</row>
    <row r="809" spans="10:32" ht="15.75"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</row>
    <row r="810" spans="10:32" ht="15.75"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</row>
    <row r="811" spans="10:32" ht="15.75"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</row>
    <row r="812" spans="10:32" ht="15.75"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</row>
    <row r="813" spans="10:32" ht="15.75"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</row>
    <row r="814" spans="10:32" ht="15.75"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</row>
    <row r="815" spans="10:32" ht="15.75"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</row>
    <row r="816" spans="10:32" ht="15.75"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</row>
    <row r="817" spans="10:32" ht="15.75"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</row>
    <row r="818" spans="10:32" ht="15.75"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</row>
    <row r="819" spans="10:32" ht="15.75"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</row>
    <row r="820" spans="10:32" ht="15.75"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</row>
    <row r="821" spans="10:32" ht="15.75"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</row>
    <row r="822" spans="10:32" ht="15.75"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</row>
    <row r="823" spans="10:32" ht="15.75"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</row>
    <row r="824" spans="10:32" ht="15.75"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</row>
    <row r="825" spans="10:32" ht="15.75"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</row>
    <row r="826" spans="10:32" ht="15.75"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</row>
    <row r="827" spans="10:32" ht="15.75"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</row>
    <row r="828" spans="10:32" ht="15.75"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</row>
    <row r="829" spans="10:32" ht="15.75"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</row>
    <row r="830" spans="10:32" ht="15.75"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</row>
    <row r="831" spans="10:32" ht="15.75"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</row>
    <row r="832" spans="10:32" ht="15.75"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</row>
    <row r="833" spans="10:32" ht="15.75"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</row>
    <row r="834" spans="10:32" ht="15.75"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</row>
    <row r="835" spans="10:32" ht="15.75"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</row>
    <row r="836" spans="10:32" ht="15.75"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</row>
    <row r="837" spans="10:32" ht="15.75"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</row>
    <row r="838" spans="10:32" ht="15.75"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</row>
    <row r="839" spans="10:32" ht="15.75"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</row>
    <row r="840" spans="10:32" ht="15.75"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</row>
    <row r="841" spans="10:32" ht="15.75"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</row>
    <row r="842" spans="10:32" ht="15.75"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</row>
    <row r="843" spans="10:32" ht="15.75"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</row>
    <row r="844" spans="10:32" ht="15.75"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</row>
    <row r="845" spans="10:32" ht="15.75"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</row>
    <row r="846" spans="10:32" ht="15.75"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</row>
    <row r="847" spans="10:32" ht="15.75"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</row>
    <row r="848" spans="10:32" ht="15.75"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</row>
    <row r="849" spans="10:32" ht="15.75"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</row>
    <row r="850" spans="10:32" ht="15.75"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</row>
    <row r="851" spans="10:32" ht="15.75"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</row>
    <row r="852" spans="10:32" ht="15.75"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</row>
    <row r="853" spans="10:32" ht="15.75"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</row>
    <row r="854" spans="10:32" ht="15.75"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</row>
    <row r="855" spans="10:32" ht="15.75"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</row>
    <row r="856" spans="10:32" ht="15.75"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</row>
    <row r="857" spans="10:32" ht="15.75"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</row>
    <row r="858" spans="10:32" ht="15.75"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</row>
    <row r="859" spans="10:32" ht="15.75"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</row>
    <row r="860" spans="10:32" ht="15.75"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</row>
    <row r="861" spans="10:32" ht="15.75"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</row>
    <row r="862" spans="10:32" ht="15.75"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</row>
    <row r="863" spans="10:32" ht="15.75"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</row>
    <row r="864" spans="10:32" ht="15.75"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</row>
    <row r="865" spans="10:32" ht="15.75"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</row>
    <row r="866" spans="10:32" ht="15.75"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</row>
    <row r="867" spans="10:32" ht="15.75"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</row>
    <row r="868" spans="10:32" ht="15.75"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</row>
    <row r="869" spans="10:32" ht="15.75"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</row>
    <row r="870" spans="10:32" ht="15.75"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</row>
    <row r="871" spans="10:32" ht="15.75"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</row>
    <row r="872" spans="10:32" ht="15.75"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</row>
    <row r="873" spans="10:32" ht="15.75"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</row>
    <row r="874" spans="10:32" ht="15.75"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</row>
    <row r="875" spans="10:32" ht="15.75"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</row>
    <row r="876" spans="10:32" ht="15.75"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</row>
    <row r="877" spans="10:32" ht="15.75"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</row>
    <row r="878" spans="10:32" ht="15.75"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</row>
    <row r="879" spans="10:32" ht="15.75"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</row>
    <row r="880" spans="10:32" ht="15.75"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</row>
    <row r="881" spans="10:32" ht="15.75"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</row>
    <row r="882" spans="10:32" ht="15.75"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</row>
    <row r="883" spans="10:32" ht="15.75"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</row>
    <row r="884" spans="10:32" ht="15.75"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</row>
    <row r="885" spans="10:32" ht="15.75"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</row>
    <row r="886" spans="10:32" ht="15.75"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</row>
    <row r="887" spans="10:32" ht="15.75"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</row>
    <row r="888" spans="10:32" ht="15.75"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</row>
    <row r="889" spans="10:32" ht="15.75"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</row>
    <row r="890" spans="10:32" ht="15.75"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</row>
    <row r="891" spans="10:32" ht="15.75"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</row>
    <row r="892" spans="10:32" ht="15.75"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</row>
    <row r="893" spans="10:32" ht="15.75"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</row>
    <row r="894" spans="10:32" ht="15.75"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</row>
    <row r="895" spans="10:32" ht="15.75"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</row>
    <row r="896" spans="10:32" ht="15.75"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</row>
    <row r="897" spans="10:32" ht="15.75"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</row>
    <row r="898" spans="10:32" ht="15.75"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</row>
    <row r="899" spans="10:32" ht="15.75"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</row>
    <row r="900" spans="10:32" ht="15.75"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</row>
    <row r="901" spans="10:32" ht="15.75"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</row>
    <row r="902" spans="10:32" ht="15.75"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</row>
    <row r="903" spans="10:32" ht="15.75"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</row>
    <row r="904" spans="10:32" ht="15.75"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</row>
    <row r="905" spans="10:32" ht="15.75"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</row>
    <row r="906" spans="10:32" ht="15.75"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</row>
    <row r="907" spans="10:32" ht="15.75"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</row>
    <row r="908" spans="10:32" ht="15.75"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</row>
    <row r="909" spans="10:32" ht="15.75"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</row>
    <row r="910" spans="10:32" ht="15.75"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</row>
    <row r="911" spans="10:32" ht="15.75"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</row>
    <row r="912" spans="10:32" ht="15.75"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</row>
    <row r="913" spans="10:32" ht="15.75"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</row>
    <row r="914" spans="10:32" ht="15.75"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</row>
    <row r="915" spans="10:32" ht="15.75"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</row>
    <row r="916" spans="10:32" ht="15.75"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</row>
    <row r="917" spans="10:32" ht="15.75"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</row>
    <row r="918" spans="10:32" ht="15.75"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</row>
    <row r="919" spans="10:32" ht="15.75"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</row>
    <row r="920" spans="10:32" ht="15.75"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</row>
    <row r="921" spans="10:32" ht="15.75"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</row>
    <row r="922" spans="10:32" ht="15.75"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</row>
    <row r="923" spans="10:32" ht="15.75"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</row>
    <row r="924" spans="10:32" ht="15.75"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</row>
    <row r="925" spans="10:32" ht="15.75"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</row>
    <row r="926" spans="10:32" ht="15.75"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</row>
    <row r="927" spans="10:32" ht="15.75"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</row>
    <row r="928" spans="10:32" ht="15.75"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</row>
    <row r="929" spans="10:32" ht="15.75"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</row>
    <row r="930" spans="10:32" ht="15.75"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</row>
    <row r="931" spans="10:32" ht="15.75"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</row>
    <row r="932" spans="10:32" ht="15.75"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</row>
    <row r="933" spans="10:32" ht="15.75"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</row>
    <row r="934" spans="10:32" ht="15.75"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</row>
    <row r="935" spans="10:32" ht="15.75"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</row>
    <row r="936" spans="10:32" ht="15.75"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</row>
    <row r="937" spans="10:32" ht="15.75"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</row>
    <row r="938" spans="10:32" ht="15.75"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</row>
    <row r="939" spans="10:32" ht="15.75"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</row>
    <row r="940" spans="10:32" ht="15.75"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</row>
    <row r="941" spans="10:32" ht="15.75"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</row>
    <row r="942" spans="10:32" ht="15.75"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</row>
    <row r="943" spans="10:32" ht="15.75"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</row>
    <row r="944" spans="10:32" ht="15.75"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</row>
    <row r="945" spans="10:32" ht="15.75"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</row>
    <row r="946" spans="10:32" ht="15.75"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</row>
    <row r="947" spans="10:32" ht="15.75"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</row>
    <row r="948" spans="10:32" ht="15.75"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</row>
    <row r="949" spans="10:32" ht="15.75"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</row>
    <row r="950" spans="10:32" ht="15.75"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</row>
    <row r="951" spans="10:32" ht="15.75"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</row>
    <row r="952" spans="10:32" ht="15.75"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</row>
    <row r="953" spans="10:32" ht="15.75"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</row>
    <row r="954" spans="10:32" ht="15.75"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</row>
    <row r="955" spans="10:32" ht="15.75"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</row>
    <row r="956" spans="10:32" ht="15.75"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</row>
    <row r="957" spans="10:32" ht="15.75"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</row>
    <row r="958" spans="10:32" ht="15.75"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</row>
    <row r="959" spans="10:32" ht="15.75"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</row>
    <row r="960" spans="10:32" ht="15.75"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</row>
  </sheetData>
  <sheetProtection/>
  <mergeCells count="8">
    <mergeCell ref="K20:AF20"/>
    <mergeCell ref="K68:AF68"/>
    <mergeCell ref="K212:AF212"/>
    <mergeCell ref="K116:AF116"/>
    <mergeCell ref="K356:AF356"/>
    <mergeCell ref="K308:AF308"/>
    <mergeCell ref="K260:AF260"/>
    <mergeCell ref="K164:AF164"/>
  </mergeCells>
  <printOptions/>
  <pageMargins left="0.75" right="0.75" top="1" bottom="1" header="0.5" footer="0.5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 Energy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NGrid Compressed Air Savings Calculator</dc:title>
  <dc:subject/>
  <dc:creator>Jim Guertin</dc:creator>
  <cp:keywords/>
  <dc:description/>
  <cp:lastModifiedBy>Jim</cp:lastModifiedBy>
  <cp:lastPrinted>2007-11-04T22:31:45Z</cp:lastPrinted>
  <dcterms:created xsi:type="dcterms:W3CDTF">2000-05-18T19:37:29Z</dcterms:created>
  <dcterms:modified xsi:type="dcterms:W3CDTF">2016-01-24T18:15:15Z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JOSEPH.HALL@us.ngrid.com</vt:lpwstr>
  </property>
  <property fmtid="{D5CDD505-2E9C-101B-9397-08002B2CF9AE}" pid="3" name="_AuthorEmailDisplayName">
    <vt:lpwstr>Hall, Joseph</vt:lpwstr>
  </property>
  <property fmtid="{D5CDD505-2E9C-101B-9397-08002B2CF9AE}" pid="4" name="_PreviousAdHocReviewCycleID">
    <vt:i4>439267930</vt:i4>
  </property>
  <property fmtid="{D5CDD505-2E9C-101B-9397-08002B2CF9AE}" pid="5" name="_ReviewingToolsShownOnce">
    <vt:lpwstr/>
  </property>
</Properties>
</file>